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4240" windowHeight="13020" tabRatio="725" activeTab="4"/>
  </bookViews>
  <sheets>
    <sheet name="OPĆI DIO" sheetId="6" r:id="rId1"/>
    <sheet name="Račun prihoda i rashoda" sheetId="8" r:id="rId2"/>
    <sheet name="Rashodi prema funkcijskoj kl" sheetId="9" r:id="rId3"/>
    <sheet name="PRIHODI" sheetId="5" r:id="rId4"/>
    <sheet name="RASHODI" sheetId="7" r:id="rId5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9"/>
  <c r="B16"/>
  <c r="C16" s="1"/>
  <c r="E15"/>
  <c r="E14"/>
  <c r="C17"/>
  <c r="D17" s="1"/>
  <c r="E17"/>
  <c r="B17"/>
  <c r="D16" l="1"/>
  <c r="B15"/>
  <c r="B14" s="1"/>
  <c r="C14" s="1"/>
  <c r="G37" i="8"/>
  <c r="D37"/>
  <c r="G36"/>
  <c r="D36"/>
  <c r="G35"/>
  <c r="E35" s="1"/>
  <c r="D35"/>
  <c r="D30" s="1"/>
  <c r="D29" s="1"/>
  <c r="G34"/>
  <c r="E34" s="1"/>
  <c r="D34"/>
  <c r="F34" s="1"/>
  <c r="G33"/>
  <c r="E33" s="1"/>
  <c r="D33"/>
  <c r="G32"/>
  <c r="D32"/>
  <c r="G31"/>
  <c r="G30" s="1"/>
  <c r="G29" s="1"/>
  <c r="D31"/>
  <c r="G19"/>
  <c r="D19"/>
  <c r="G18"/>
  <c r="D18"/>
  <c r="G17"/>
  <c r="D17"/>
  <c r="G16"/>
  <c r="D16"/>
  <c r="D15" s="1"/>
  <c r="D14" s="1"/>
  <c r="F35" l="1"/>
  <c r="F33"/>
  <c r="E36"/>
  <c r="F36" s="1"/>
  <c r="C15" i="9"/>
  <c r="D15" s="1"/>
  <c r="D14"/>
  <c r="E37" i="8"/>
  <c r="F37" s="1"/>
  <c r="E31"/>
  <c r="F31" s="1"/>
  <c r="E32"/>
  <c r="F32" s="1"/>
  <c r="E16"/>
  <c r="E17"/>
  <c r="F17" s="1"/>
  <c r="E18"/>
  <c r="F18" s="1"/>
  <c r="E19"/>
  <c r="F19"/>
  <c r="G15"/>
  <c r="F16"/>
  <c r="E15" l="1"/>
  <c r="F15" s="1"/>
  <c r="G14"/>
  <c r="E14" s="1"/>
  <c r="F14" s="1"/>
  <c r="I16" i="6"/>
  <c r="F16"/>
  <c r="I17"/>
  <c r="F17"/>
  <c r="I13"/>
  <c r="F13"/>
  <c r="F10" i="7"/>
  <c r="C10"/>
  <c r="F103"/>
  <c r="C103"/>
  <c r="F123"/>
  <c r="C123"/>
  <c r="F135"/>
  <c r="F134" s="1"/>
  <c r="F133" s="1"/>
  <c r="C135"/>
  <c r="E135" s="1"/>
  <c r="D136"/>
  <c r="E136"/>
  <c r="E137"/>
  <c r="D137"/>
  <c r="D135"/>
  <c r="D132"/>
  <c r="E132" s="1"/>
  <c r="F131"/>
  <c r="C131"/>
  <c r="C130" s="1"/>
  <c r="E128"/>
  <c r="D128"/>
  <c r="E127"/>
  <c r="D127"/>
  <c r="F126"/>
  <c r="C126"/>
  <c r="E126" s="1"/>
  <c r="C125"/>
  <c r="E125" s="1"/>
  <c r="E124"/>
  <c r="D124"/>
  <c r="E122"/>
  <c r="D122"/>
  <c r="E121"/>
  <c r="D121"/>
  <c r="E120"/>
  <c r="D120"/>
  <c r="F119"/>
  <c r="C119"/>
  <c r="C106"/>
  <c r="F106"/>
  <c r="F105" s="1"/>
  <c r="C105"/>
  <c r="F115"/>
  <c r="F114" s="1"/>
  <c r="F113" s="1"/>
  <c r="C115"/>
  <c r="F111"/>
  <c r="F110" s="1"/>
  <c r="F109" s="1"/>
  <c r="C111"/>
  <c r="C110" s="1"/>
  <c r="C109" s="1"/>
  <c r="D116"/>
  <c r="E116" s="1"/>
  <c r="D112"/>
  <c r="E112" s="1"/>
  <c r="E108"/>
  <c r="D108"/>
  <c r="E107"/>
  <c r="D107"/>
  <c r="D78"/>
  <c r="E78" s="1"/>
  <c r="F77"/>
  <c r="C77"/>
  <c r="F20"/>
  <c r="C20"/>
  <c r="F45" i="5"/>
  <c r="F44"/>
  <c r="C44"/>
  <c r="F47"/>
  <c r="D47" s="1"/>
  <c r="E47" s="1"/>
  <c r="C47"/>
  <c r="C45"/>
  <c r="D48"/>
  <c r="E48" s="1"/>
  <c r="E96" i="7"/>
  <c r="E94"/>
  <c r="E91"/>
  <c r="E88"/>
  <c r="E87"/>
  <c r="E86"/>
  <c r="E80"/>
  <c r="E74"/>
  <c r="E72"/>
  <c r="E71"/>
  <c r="E70"/>
  <c r="E69"/>
  <c r="E66"/>
  <c r="E64"/>
  <c r="E61"/>
  <c r="E60"/>
  <c r="E58"/>
  <c r="E57"/>
  <c r="E56"/>
  <c r="E54"/>
  <c r="E52"/>
  <c r="E45"/>
  <c r="E42"/>
  <c r="E39"/>
  <c r="E26" i="5"/>
  <c r="E27"/>
  <c r="E30"/>
  <c r="E31"/>
  <c r="E33"/>
  <c r="E38"/>
  <c r="E41"/>
  <c r="E43"/>
  <c r="D46"/>
  <c r="E46" s="1"/>
  <c r="D43"/>
  <c r="D41"/>
  <c r="D38"/>
  <c r="D36"/>
  <c r="E36" s="1"/>
  <c r="D33"/>
  <c r="D31"/>
  <c r="D30"/>
  <c r="D29"/>
  <c r="E29" s="1"/>
  <c r="D27"/>
  <c r="D26"/>
  <c r="D23"/>
  <c r="E23" s="1"/>
  <c r="D21"/>
  <c r="E21" s="1"/>
  <c r="D18"/>
  <c r="E18" s="1"/>
  <c r="D16"/>
  <c r="E16" s="1"/>
  <c r="D13"/>
  <c r="E13" s="1"/>
  <c r="D104" i="7"/>
  <c r="E104" s="1"/>
  <c r="D102"/>
  <c r="E102" s="1"/>
  <c r="D101"/>
  <c r="E101" s="1"/>
  <c r="D100"/>
  <c r="E100" s="1"/>
  <c r="D96"/>
  <c r="D94"/>
  <c r="D91"/>
  <c r="D90"/>
  <c r="E90" s="1"/>
  <c r="D88"/>
  <c r="D87"/>
  <c r="D86"/>
  <c r="D85"/>
  <c r="E85" s="1"/>
  <c r="D84"/>
  <c r="E84" s="1"/>
  <c r="D81"/>
  <c r="E81" s="1"/>
  <c r="D80"/>
  <c r="D76"/>
  <c r="E76" s="1"/>
  <c r="D74"/>
  <c r="D72"/>
  <c r="D71"/>
  <c r="D70"/>
  <c r="D69"/>
  <c r="D68"/>
  <c r="E68" s="1"/>
  <c r="D66"/>
  <c r="D65"/>
  <c r="E65" s="1"/>
  <c r="D64"/>
  <c r="D61"/>
  <c r="D60"/>
  <c r="D58"/>
  <c r="D57"/>
  <c r="D56"/>
  <c r="D55"/>
  <c r="E55" s="1"/>
  <c r="D54"/>
  <c r="D52"/>
  <c r="D49"/>
  <c r="E49" s="1"/>
  <c r="D48"/>
  <c r="E48" s="1"/>
  <c r="D46"/>
  <c r="E46" s="1"/>
  <c r="D45"/>
  <c r="D44"/>
  <c r="E44" s="1"/>
  <c r="D43"/>
  <c r="E43" s="1"/>
  <c r="D42"/>
  <c r="D40"/>
  <c r="E40" s="1"/>
  <c r="D39"/>
  <c r="D38"/>
  <c r="E38" s="1"/>
  <c r="D34"/>
  <c r="E34" s="1"/>
  <c r="D32"/>
  <c r="E32" s="1"/>
  <c r="D31"/>
  <c r="E31" s="1"/>
  <c r="D30"/>
  <c r="E30" s="1"/>
  <c r="D29"/>
  <c r="E29" s="1"/>
  <c r="D28"/>
  <c r="E28" s="1"/>
  <c r="D26"/>
  <c r="E26" s="1"/>
  <c r="D22"/>
  <c r="E22" s="1"/>
  <c r="D19"/>
  <c r="E19" s="1"/>
  <c r="D18"/>
  <c r="E18" s="1"/>
  <c r="D17"/>
  <c r="E17" s="1"/>
  <c r="D126" l="1"/>
  <c r="D119"/>
  <c r="F125"/>
  <c r="D125" s="1"/>
  <c r="D131"/>
  <c r="E131" s="1"/>
  <c r="C114"/>
  <c r="C113" s="1"/>
  <c r="D113" s="1"/>
  <c r="E113" s="1"/>
  <c r="C134"/>
  <c r="E134" s="1"/>
  <c r="F130"/>
  <c r="F129" s="1"/>
  <c r="C129"/>
  <c r="D130"/>
  <c r="E130" s="1"/>
  <c r="E119"/>
  <c r="D114"/>
  <c r="E114" s="1"/>
  <c r="D115"/>
  <c r="E115" s="1"/>
  <c r="D110"/>
  <c r="E110" s="1"/>
  <c r="D111"/>
  <c r="D109"/>
  <c r="E109" s="1"/>
  <c r="E111"/>
  <c r="D105"/>
  <c r="E105" s="1"/>
  <c r="D106"/>
  <c r="E106" s="1"/>
  <c r="D77"/>
  <c r="E77"/>
  <c r="D28" i="5"/>
  <c r="E28" s="1"/>
  <c r="D134" i="7" l="1"/>
  <c r="C133"/>
  <c r="E133"/>
  <c r="D133"/>
  <c r="C118"/>
  <c r="C117" s="1"/>
  <c r="D129"/>
  <c r="E129" s="1"/>
  <c r="D123"/>
  <c r="E123" s="1"/>
  <c r="F118"/>
  <c r="C22" i="5"/>
  <c r="A4" i="7"/>
  <c r="A4" i="5"/>
  <c r="F12"/>
  <c r="C12"/>
  <c r="D118" i="7" l="1"/>
  <c r="E118" s="1"/>
  <c r="F117"/>
  <c r="D45" i="5"/>
  <c r="E45" s="1"/>
  <c r="D12"/>
  <c r="E12" s="1"/>
  <c r="D44"/>
  <c r="E44" s="1"/>
  <c r="F27" i="7"/>
  <c r="D117" l="1"/>
  <c r="E117" s="1"/>
  <c r="F42" i="5"/>
  <c r="C42"/>
  <c r="E42" s="1"/>
  <c r="F37"/>
  <c r="C37"/>
  <c r="E37" s="1"/>
  <c r="F32"/>
  <c r="C32"/>
  <c r="E32" s="1"/>
  <c r="F22"/>
  <c r="D22" s="1"/>
  <c r="E22" s="1"/>
  <c r="F17"/>
  <c r="C17"/>
  <c r="D42" l="1"/>
  <c r="D37"/>
  <c r="D32"/>
  <c r="D17"/>
  <c r="E17" s="1"/>
  <c r="F21" i="6"/>
  <c r="I21"/>
  <c r="C11" i="5"/>
  <c r="G21" i="6" l="1"/>
  <c r="H21" s="1"/>
  <c r="F99" i="7"/>
  <c r="C99"/>
  <c r="F63"/>
  <c r="C63"/>
  <c r="F37"/>
  <c r="C37"/>
  <c r="D37" l="1"/>
  <c r="E37" s="1"/>
  <c r="D99"/>
  <c r="E99" s="1"/>
  <c r="D63"/>
  <c r="E63" s="1"/>
  <c r="D103"/>
  <c r="E103" s="1"/>
  <c r="F98"/>
  <c r="F97" s="1"/>
  <c r="C98"/>
  <c r="C97" s="1"/>
  <c r="D98" l="1"/>
  <c r="E98" s="1"/>
  <c r="D97" l="1"/>
  <c r="E97" s="1"/>
  <c r="F93"/>
  <c r="C93"/>
  <c r="E93" s="1"/>
  <c r="F25"/>
  <c r="C25"/>
  <c r="D25" l="1"/>
  <c r="E25" s="1"/>
  <c r="D93"/>
  <c r="F75"/>
  <c r="C75"/>
  <c r="C25" i="5"/>
  <c r="D75" i="7" l="1"/>
  <c r="E75" s="1"/>
  <c r="C24" i="5"/>
  <c r="F25"/>
  <c r="D25" s="1"/>
  <c r="E25" s="1"/>
  <c r="F24" l="1"/>
  <c r="D24" s="1"/>
  <c r="E24" s="1"/>
  <c r="G24" i="6"/>
  <c r="G23"/>
  <c r="D20" i="7" l="1"/>
  <c r="E20" s="1"/>
  <c r="G20" i="6"/>
  <c r="H20" s="1"/>
  <c r="I25" l="1"/>
  <c r="F25" l="1"/>
  <c r="G25" s="1"/>
  <c r="F95" i="7" l="1"/>
  <c r="C95"/>
  <c r="E95" s="1"/>
  <c r="F89"/>
  <c r="C89"/>
  <c r="F83"/>
  <c r="C83"/>
  <c r="F79"/>
  <c r="C79"/>
  <c r="F73"/>
  <c r="C73"/>
  <c r="E73" s="1"/>
  <c r="F67"/>
  <c r="C67"/>
  <c r="F59"/>
  <c r="C59"/>
  <c r="E59" s="1"/>
  <c r="F53"/>
  <c r="C53"/>
  <c r="F51"/>
  <c r="C51"/>
  <c r="E51" s="1"/>
  <c r="F47"/>
  <c r="C47"/>
  <c r="F41"/>
  <c r="C41"/>
  <c r="F33"/>
  <c r="C33"/>
  <c r="C27"/>
  <c r="F16"/>
  <c r="C16"/>
  <c r="F62" l="1"/>
  <c r="C62"/>
  <c r="D27"/>
  <c r="E27" s="1"/>
  <c r="D33"/>
  <c r="E33" s="1"/>
  <c r="D47"/>
  <c r="E47" s="1"/>
  <c r="D53"/>
  <c r="E53" s="1"/>
  <c r="D67"/>
  <c r="E67" s="1"/>
  <c r="D79"/>
  <c r="E79" s="1"/>
  <c r="D89"/>
  <c r="E89" s="1"/>
  <c r="D16"/>
  <c r="E16" s="1"/>
  <c r="D41"/>
  <c r="E41" s="1"/>
  <c r="D51"/>
  <c r="D59"/>
  <c r="D73"/>
  <c r="D83"/>
  <c r="E83" s="1"/>
  <c r="D95"/>
  <c r="F24"/>
  <c r="F92"/>
  <c r="C92"/>
  <c r="E92" s="1"/>
  <c r="C24"/>
  <c r="C82"/>
  <c r="F50"/>
  <c r="C36"/>
  <c r="C50"/>
  <c r="F82"/>
  <c r="F36"/>
  <c r="F15"/>
  <c r="C15"/>
  <c r="D24" l="1"/>
  <c r="E24" s="1"/>
  <c r="D62"/>
  <c r="E62" s="1"/>
  <c r="D82"/>
  <c r="E82" s="1"/>
  <c r="D92"/>
  <c r="G17" i="6"/>
  <c r="H17" s="1"/>
  <c r="D15" i="7"/>
  <c r="E15" s="1"/>
  <c r="D36"/>
  <c r="E36" s="1"/>
  <c r="D50"/>
  <c r="E50" s="1"/>
  <c r="I15" i="6"/>
  <c r="G16"/>
  <c r="H16" s="1"/>
  <c r="F14" i="7"/>
  <c r="C23"/>
  <c r="F23"/>
  <c r="F35"/>
  <c r="C14"/>
  <c r="C35"/>
  <c r="C13" l="1"/>
  <c r="F13"/>
  <c r="D14"/>
  <c r="E14" s="1"/>
  <c r="D35"/>
  <c r="E35" s="1"/>
  <c r="D23"/>
  <c r="E23" s="1"/>
  <c r="D13" l="1"/>
  <c r="E13" s="1"/>
  <c r="F12"/>
  <c r="C12"/>
  <c r="F40" i="5"/>
  <c r="F35"/>
  <c r="F20"/>
  <c r="F15"/>
  <c r="D12" i="7" l="1"/>
  <c r="E12" s="1"/>
  <c r="F19" i="5"/>
  <c r="F34"/>
  <c r="F39"/>
  <c r="I14" i="6"/>
  <c r="F14" i="5"/>
  <c r="F11"/>
  <c r="D11" s="1"/>
  <c r="E11" s="1"/>
  <c r="F11" i="7"/>
  <c r="C11"/>
  <c r="D11" l="1"/>
  <c r="E11" s="1"/>
  <c r="I12" i="6"/>
  <c r="F10" i="5"/>
  <c r="F15" i="6" l="1"/>
  <c r="G15" s="1"/>
  <c r="H15" s="1"/>
  <c r="D10" i="7" l="1"/>
  <c r="E10" s="1"/>
  <c r="I18" i="6" l="1"/>
  <c r="I27" l="1"/>
  <c r="C40" i="5"/>
  <c r="E40" s="1"/>
  <c r="C35"/>
  <c r="C20"/>
  <c r="C15"/>
  <c r="D35" l="1"/>
  <c r="E35" s="1"/>
  <c r="D20"/>
  <c r="E20" s="1"/>
  <c r="D15"/>
  <c r="E15" s="1"/>
  <c r="D40"/>
  <c r="G13" i="6"/>
  <c r="H13" s="1"/>
  <c r="C39" i="5"/>
  <c r="C19"/>
  <c r="C34"/>
  <c r="F14" i="6"/>
  <c r="G14" s="1"/>
  <c r="H14" s="1"/>
  <c r="C14" i="5"/>
  <c r="D39" l="1"/>
  <c r="E39"/>
  <c r="D19"/>
  <c r="E19" s="1"/>
  <c r="D14"/>
  <c r="E14" s="1"/>
  <c r="D34"/>
  <c r="E34" s="1"/>
  <c r="C10"/>
  <c r="F12" i="6"/>
  <c r="F18" s="1"/>
  <c r="G18" s="1"/>
  <c r="H18" s="1"/>
  <c r="D10" i="5" l="1"/>
  <c r="E10" s="1"/>
  <c r="G12" i="6"/>
  <c r="H12" s="1"/>
  <c r="F27"/>
  <c r="G27" s="1"/>
</calcChain>
</file>

<file path=xl/sharedStrings.xml><?xml version="1.0" encoding="utf-8"?>
<sst xmlns="http://schemas.openxmlformats.org/spreadsheetml/2006/main" count="272" uniqueCount="127">
  <si>
    <t>OPĆI DIO</t>
  </si>
  <si>
    <t>PRIHODI UKUPNO</t>
  </si>
  <si>
    <t>RASHODI UKUPNO</t>
  </si>
  <si>
    <t>RAZLIKA - VIŠAK / MANJAK</t>
  </si>
  <si>
    <t>VIŠAK / MANJAK + NETO FINANCIRANJE</t>
  </si>
  <si>
    <t>BROJ KONTA</t>
  </si>
  <si>
    <t>VRSTA RASHODA / IZDATAKA</t>
  </si>
  <si>
    <t>Glavni program A05 OBRAZOVANJE, ŠPORT I KULTURA</t>
  </si>
  <si>
    <t>Program 6000 Odgoj i obrazovanje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</si>
  <si>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</si>
  <si>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</si>
  <si>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</si>
  <si>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</si>
  <si>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</si>
  <si>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</si>
  <si>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</si>
  <si>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</si>
  <si>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RASHODI ZA ZAPOSLENE</t>
  </si>
  <si>
    <t>RASHODI ZA NABAVU PROIZV.DUGOTRAJNE IMOVINE</t>
  </si>
  <si>
    <t>Postrojenja i oprema</t>
  </si>
  <si>
    <t>Knjige, umjetnička djela i ost.izložbene vrijednosti</t>
  </si>
  <si>
    <t>Ostali rashodi za zaposlene</t>
  </si>
  <si>
    <t>PLAN PRIHODA I PRIMITAKA</t>
  </si>
  <si>
    <t>PRIHODI PO POSEBNIM PROPISIMA</t>
  </si>
  <si>
    <t>Prihodi po posebnim propisima</t>
  </si>
  <si>
    <t>POMOĆI IZ INOZEMSTVA I OD SUBJEKATA UNUTAR OPĆEG PRORAČUNA</t>
  </si>
  <si>
    <t>Prihodi od prodaje građevinskih objekata</t>
  </si>
  <si>
    <t>Donacije od pravnih i fizičkih osoba izvan općeg proračuna</t>
  </si>
  <si>
    <t>PLAN RASHODA I IZDATAKA</t>
  </si>
  <si>
    <t>IZNOS</t>
  </si>
  <si>
    <t>%</t>
  </si>
  <si>
    <t>Plaće (bruto)</t>
  </si>
  <si>
    <t>VRSTA PRIHODA I PRIMITAKA</t>
  </si>
  <si>
    <t>PRIHODI IZ NADLEŽNOG PRORAČUNA</t>
  </si>
  <si>
    <t>Prihodi iz nadležnog proračuna za financiranje redovne djelatnosti proračunskih korisnika</t>
  </si>
  <si>
    <t xml:space="preserve">PRIHODI OD PRODAJE PROIZVODA I ROBE TE PRUŽENIH USLUGA </t>
  </si>
  <si>
    <t>PROMJENE</t>
  </si>
  <si>
    <t>UKUPNO PRIHODI I PRIMICI</t>
  </si>
  <si>
    <t>Pomoći od izvanproračunskih korisnika</t>
  </si>
  <si>
    <t>Pomoći temeljem prijenosa EU sredstava</t>
  </si>
  <si>
    <t>PRIHODI OD DONACIJA</t>
  </si>
  <si>
    <t>PRIHODI OD PRODAJE PROIZVEDENE DUGOTRAJNE IMOVINE</t>
  </si>
  <si>
    <t>Doprinosi na plaće</t>
  </si>
  <si>
    <t>Prihodi od prodaje proizvoda i robe te pruženih usuga</t>
  </si>
  <si>
    <t>Pomoći iz Ministarstva znanosti i obrazovanja</t>
  </si>
  <si>
    <t>Plaće(Bruto)</t>
  </si>
  <si>
    <t>Podglava</t>
  </si>
  <si>
    <t>PROMJENA</t>
  </si>
  <si>
    <t>PRIHODI POSLOVANJA</t>
  </si>
  <si>
    <t>PRIHODI OD PRODAJE NEFINANCIJSKE IMOVINE</t>
  </si>
  <si>
    <t>RASHODI  POSLOVANJA</t>
  </si>
  <si>
    <t>RASHODI ZA NABAVU NEFINANCIJSKE IMOVINE</t>
  </si>
  <si>
    <t>UKUPAN DONOS VIŠKA/MANJKA IZ PRETHODNE(IH) GODINA</t>
  </si>
  <si>
    <t>PRIMICI OD FINANCIJSKE IMOVINE I ZADUŽIVANJA</t>
  </si>
  <si>
    <t>IZDACI ZA FINANCIJSKU IMOVINU I OTPLATE ZAJMOVA</t>
  </si>
  <si>
    <t>NETO FINANCIRANJE</t>
  </si>
  <si>
    <t>PRORAČUNSKI KORISNIK:</t>
  </si>
  <si>
    <t>VIŠAK/MANJAK IZ PRETHODNE(IH) GODINE KOJI ĆE SE POKRITI)RASPOREDITI</t>
  </si>
  <si>
    <t>PLANIRANO</t>
  </si>
  <si>
    <t>NOVI IZNOS</t>
  </si>
  <si>
    <t>Pomoći iz drugih nenadležnih proračuna</t>
  </si>
  <si>
    <t>Pomoći od međunarodnih organizacija  te institucija i tijela EU</t>
  </si>
  <si>
    <t>Rezultat poslovanja</t>
  </si>
  <si>
    <t>Višak/manjak prihoda</t>
  </si>
  <si>
    <t>NAKNADE GRAĐANIMA I KUĆANSTVIMA</t>
  </si>
  <si>
    <t>Ostale naknade građanima i kućanstvima iz proračuna</t>
  </si>
  <si>
    <t>Prijenosi između proračunskih korisnika istog proračuna</t>
  </si>
  <si>
    <t>SVEUKUPNO RASHODI</t>
  </si>
  <si>
    <t>Aktivnost A600011 Pomoćnici u nastavi</t>
  </si>
  <si>
    <t>Izvor POMOĆI</t>
  </si>
  <si>
    <t>Izvor OPĆI PRIHODI I PRIMICI</t>
  </si>
  <si>
    <t>Izvor VLASTITI PRIHODI</t>
  </si>
  <si>
    <t>Izvor  PRIHODI ZA POSEBNE NAMJENE</t>
  </si>
  <si>
    <t>Izvor DONACIJE</t>
  </si>
  <si>
    <t>Izvor PRIHODI OD PRODAJE NEFINANCIJSKE IMOVINE</t>
  </si>
  <si>
    <t>Izvor PRIHODI ZA POSEBNE NAMJENE</t>
  </si>
  <si>
    <t>Izvor  VLASTITI PRIHODI</t>
  </si>
  <si>
    <t>Izvor POMOĆI BPŽ</t>
  </si>
  <si>
    <t>Pomoći između proračunskih korisnika istog proračuna</t>
  </si>
  <si>
    <t>Izvor  OPĆI PRIHODI I PRIMICI -DECENTRALIZIRANA SREDSTVA</t>
  </si>
  <si>
    <t xml:space="preserve">O. Š. IVANA GORANA KOVAČIĆA </t>
  </si>
  <si>
    <t>Matije Gupca 29, Staro Petrovo Selo</t>
  </si>
  <si>
    <t>OIB: 90001186038</t>
  </si>
  <si>
    <t>IZMJENE I DOPUNE (REBALANS) FINANCIJSKOG PLANA ZA 2023.</t>
  </si>
  <si>
    <t>O. Š. IVANA GORANA KOVAČIĆA</t>
  </si>
  <si>
    <t>9337 OŠ IVANA GORANA KOVAČIĆA</t>
  </si>
  <si>
    <t>Aktivnost A600006 Osnovno školstvo-rashodi za zaposlene</t>
  </si>
  <si>
    <t>Aktivnost A600002 Osnovno školstvo-redovno poslovanje po minimalnom standardu</t>
  </si>
  <si>
    <t>Aktivnost A600006 Financiranje iznad minimalnog standarda-osnovno školstvo</t>
  </si>
  <si>
    <t xml:space="preserve">OSTALI RASHODI </t>
  </si>
  <si>
    <t>Tekuće donacije</t>
  </si>
  <si>
    <t>Izvor OPĆI PRIHODI I PRIMITCI</t>
  </si>
  <si>
    <t>Aktivnost A600012 Osiguranje prehrane za djecu u riziku od siromaštva</t>
  </si>
  <si>
    <t>Aktivnost A600014 Projekt "Školska shema"</t>
  </si>
  <si>
    <t>Aktivnost A600018 s osmjehom u školu 6</t>
  </si>
  <si>
    <t>Aktivnost A600027 Projekt "Medni dan"</t>
  </si>
  <si>
    <t>Aktivnost A600031 Prehrana za učenike osnovnih škola</t>
  </si>
  <si>
    <t>I. OPĆI DIO</t>
  </si>
  <si>
    <t xml:space="preserve">A. RAČUN PRIHODA I RASHODA </t>
  </si>
  <si>
    <t>PRIHODI POSLOVANJA PREMA EKONOMSKOJ KLASIFIKACIJI</t>
  </si>
  <si>
    <t>Razred</t>
  </si>
  <si>
    <t>Skupina</t>
  </si>
  <si>
    <t>Naziv prihoda</t>
  </si>
  <si>
    <t>Prihodi poslovanja</t>
  </si>
  <si>
    <t>Pomoći iz inozemstva i od subjekata unutar općeg proračuna</t>
  </si>
  <si>
    <t>Prihodi iz nadležnog proračuna i od HZZO-a temeljem ugovornih obveza</t>
  </si>
  <si>
    <t>Prihodi od prodaje nefinancijske imovine</t>
  </si>
  <si>
    <t>Prihodi od prodaje proizvedene dugotrajne imovine</t>
  </si>
  <si>
    <t>RASHODI POSLOVANJA PREMA EKONOMSKOJ KLASIFIKACIJI</t>
  </si>
  <si>
    <t>Naziv rashoda</t>
  </si>
  <si>
    <t>Rashodi poslovanja</t>
  </si>
  <si>
    <t>Rashodi za zaposlene</t>
  </si>
  <si>
    <t>Materijalni rashodi</t>
  </si>
  <si>
    <t>Rashodi za nabavu nefinancijske imovine</t>
  </si>
  <si>
    <t>Prihodi od prodaje proizvoda i robe te pruženih usluga i prihodi od donacija</t>
  </si>
  <si>
    <t>Financijski rashodi</t>
  </si>
  <si>
    <t>Naknade građanima i kućanstvima na temelju osiguranja i druge naknade</t>
  </si>
  <si>
    <t>Ostali rashodi</t>
  </si>
  <si>
    <t>Rashodi za nabavu proizvedene dugotrajne imovine</t>
  </si>
  <si>
    <t>RASHODI PREMA FUNKCIJSKOJ KLASIFIKACIJI</t>
  </si>
  <si>
    <t>Brojčana oznaka i naziv</t>
  </si>
  <si>
    <t>UKUPNI RASHODI</t>
  </si>
  <si>
    <t>09 OBRAZOVANJE</t>
  </si>
  <si>
    <t>091 Predškolsko i osnovno obrazovanje</t>
  </si>
  <si>
    <t>096 Dodatne usluge u obrazovanju</t>
  </si>
  <si>
    <t>Ravnateljica:</t>
  </si>
  <si>
    <t>Zrinka Dejanović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</si>
</sst>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5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i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66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center" wrapText="1"/>
    </xf>
    <xf numFmtId="4" fontId="5" fillId="0" borderId="0" xfId="1" applyNumberFormat="1" applyFont="1" applyAlignment="1">
      <alignment horizontal="right"/>
    </xf>
    <xf numFmtId="0" fontId="5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11" fillId="0" borderId="0" xfId="0" applyFont="1"/>
    <xf numFmtId="1" fontId="8" fillId="0" borderId="0" xfId="0" applyNumberFormat="1" applyFont="1" applyBorder="1" applyAlignment="1" applyProtection="1">
      <alignment horizontal="center" vertical="center" wrapText="1" readingOrder="1"/>
      <protection locked="0"/>
    </xf>
    <xf numFmtId="1" fontId="8" fillId="0" borderId="0" xfId="1" applyNumberFormat="1" applyFont="1" applyBorder="1" applyAlignment="1" applyProtection="1">
      <alignment horizontal="center" vertical="center" wrapText="1" readingOrder="1"/>
      <protection locked="0"/>
    </xf>
    <xf numFmtId="0" fontId="7" fillId="0" borderId="0" xfId="0" applyFont="1" applyFill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 applyProtection="1">
      <alignment horizontal="right" wrapText="1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readingOrder="1"/>
    </xf>
    <xf numFmtId="0" fontId="12" fillId="0" borderId="0" xfId="0" applyFont="1"/>
    <xf numFmtId="0" fontId="13" fillId="0" borderId="0" xfId="0" applyFont="1"/>
    <xf numFmtId="4" fontId="7" fillId="0" borderId="0" xfId="1" applyNumberFormat="1" applyFont="1" applyAlignment="1">
      <alignment horizontal="right"/>
    </xf>
    <xf numFmtId="0" fontId="9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center" readingOrder="1"/>
    </xf>
    <xf numFmtId="0" fontId="7" fillId="0" borderId="11" xfId="0" applyFont="1" applyFill="1" applyBorder="1" applyAlignment="1" applyProtection="1">
      <alignment horizontal="left" vertical="center" wrapText="1" readingOrder="1"/>
      <protection locked="0"/>
    </xf>
    <xf numFmtId="0" fontId="7" fillId="0" borderId="12" xfId="0" applyFont="1" applyFill="1" applyBorder="1" applyAlignment="1">
      <alignment vertical="center" wrapText="1"/>
    </xf>
    <xf numFmtId="4" fontId="7" fillId="0" borderId="12" xfId="1" applyNumberFormat="1" applyFont="1" applyFill="1" applyBorder="1" applyAlignment="1" applyProtection="1">
      <alignment horizontal="right" vertical="center" wrapText="1" readingOrder="1"/>
      <protection locked="0"/>
    </xf>
    <xf numFmtId="4" fontId="7" fillId="0" borderId="13" xfId="1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11" xfId="0" applyFont="1" applyFill="1" applyBorder="1" applyAlignment="1" applyProtection="1">
      <alignment horizontal="left" vertical="center" wrapText="1" readingOrder="1"/>
      <protection locked="0"/>
    </xf>
    <xf numFmtId="0" fontId="5" fillId="0" borderId="12" xfId="0" applyFont="1" applyFill="1" applyBorder="1" applyAlignment="1">
      <alignment horizontal="left" vertical="center" wrapText="1" readingOrder="1"/>
    </xf>
    <xf numFmtId="4" fontId="5" fillId="0" borderId="12" xfId="1" applyNumberFormat="1" applyFont="1" applyFill="1" applyBorder="1" applyAlignment="1" applyProtection="1">
      <alignment horizontal="right" vertical="center" wrapText="1" readingOrder="1"/>
      <protection locked="0"/>
    </xf>
    <xf numFmtId="4" fontId="5" fillId="0" borderId="13" xfId="1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11" xfId="0" applyFont="1" applyFill="1" applyBorder="1" applyAlignment="1" applyProtection="1">
      <alignment horizontal="left" vertical="top" wrapText="1" readingOrder="1"/>
      <protection locked="0"/>
    </xf>
    <xf numFmtId="0" fontId="5" fillId="0" borderId="12" xfId="0" applyFont="1" applyFill="1" applyBorder="1" applyAlignment="1">
      <alignment horizontal="left"/>
    </xf>
    <xf numFmtId="4" fontId="5" fillId="0" borderId="12" xfId="1" applyNumberFormat="1" applyFont="1" applyFill="1" applyBorder="1" applyAlignment="1" applyProtection="1">
      <alignment horizontal="right" vertical="top" wrapText="1" readingOrder="1"/>
      <protection locked="0"/>
    </xf>
    <xf numFmtId="4" fontId="5" fillId="0" borderId="13" xfId="1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11" xfId="0" applyFont="1" applyFill="1" applyBorder="1" applyAlignment="1" applyProtection="1">
      <alignment horizontal="left" vertical="top" wrapText="1" readingOrder="1"/>
      <protection locked="0"/>
    </xf>
    <xf numFmtId="0" fontId="7" fillId="0" borderId="12" xfId="0" applyFont="1" applyFill="1" applyBorder="1" applyAlignment="1">
      <alignment horizontal="left"/>
    </xf>
    <xf numFmtId="4" fontId="7" fillId="0" borderId="12" xfId="1" applyNumberFormat="1" applyFont="1" applyFill="1" applyBorder="1" applyAlignment="1" applyProtection="1">
      <alignment horizontal="right" vertical="top" wrapText="1" readingOrder="1"/>
      <protection locked="0"/>
    </xf>
    <xf numFmtId="4" fontId="7" fillId="0" borderId="13" xfId="1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vertical="top" readingOrder="1"/>
      <protection locked="0"/>
    </xf>
    <xf numFmtId="0" fontId="5" fillId="0" borderId="12" xfId="0" applyFont="1" applyFill="1" applyBorder="1" applyAlignment="1" applyProtection="1">
      <alignment horizontal="left" vertical="top" readingOrder="1"/>
      <protection locked="0"/>
    </xf>
    <xf numFmtId="0" fontId="4" fillId="0" borderId="0" xfId="0" applyFont="1"/>
    <xf numFmtId="4" fontId="4" fillId="0" borderId="0" xfId="1" applyNumberFormat="1" applyFont="1" applyAlignment="1">
      <alignment horizontal="right"/>
    </xf>
    <xf numFmtId="0" fontId="7" fillId="0" borderId="0" xfId="0" applyFont="1" applyFill="1" applyBorder="1"/>
    <xf numFmtId="0" fontId="13" fillId="0" borderId="0" xfId="0" applyFont="1" applyFill="1"/>
    <xf numFmtId="0" fontId="12" fillId="0" borderId="0" xfId="0" applyFont="1" applyFill="1"/>
    <xf numFmtId="0" fontId="11" fillId="0" borderId="0" xfId="0" applyFont="1" applyFill="1"/>
    <xf numFmtId="0" fontId="5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/>
    <xf numFmtId="0" fontId="7" fillId="0" borderId="12" xfId="0" applyFont="1" applyFill="1" applyBorder="1" applyAlignment="1" applyProtection="1">
      <alignment horizontal="left" vertical="top" wrapText="1" readingOrder="1"/>
      <protection locked="0"/>
    </xf>
    <xf numFmtId="0" fontId="5" fillId="0" borderId="12" xfId="0" applyFont="1" applyFill="1" applyBorder="1" applyAlignment="1" applyProtection="1">
      <alignment horizontal="left" vertical="top" wrapText="1" readingOrder="1"/>
      <protection locked="0"/>
    </xf>
    <xf numFmtId="1" fontId="10" fillId="5" borderId="11" xfId="0" applyNumberFormat="1" applyFont="1" applyFill="1" applyBorder="1" applyAlignment="1" applyProtection="1">
      <alignment horizontal="left" vertical="center" wrapText="1" readingOrder="1"/>
      <protection locked="0"/>
    </xf>
    <xf numFmtId="1" fontId="10" fillId="5" borderId="12" xfId="0" applyNumberFormat="1" applyFont="1" applyFill="1" applyBorder="1" applyAlignment="1" applyProtection="1">
      <alignment horizontal="left" vertical="center" wrapText="1" readingOrder="1"/>
      <protection locked="0"/>
    </xf>
    <xf numFmtId="4" fontId="10" fillId="2" borderId="12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0" borderId="0" xfId="0" applyNumberFormat="1" applyFont="1" applyAlignment="1">
      <alignment horizontal="center" vertical="center"/>
    </xf>
    <xf numFmtId="4" fontId="10" fillId="5" borderId="12" xfId="1" applyNumberFormat="1" applyFont="1" applyFill="1" applyBorder="1" applyAlignment="1" applyProtection="1">
      <alignment horizontal="right" vertical="center" wrapText="1" readingOrder="1"/>
      <protection locked="0"/>
    </xf>
    <xf numFmtId="4" fontId="5" fillId="0" borderId="7" xfId="1" applyNumberFormat="1" applyFont="1" applyBorder="1" applyAlignment="1" applyProtection="1">
      <alignment horizontal="center" vertical="center" wrapText="1" readingOrder="1"/>
      <protection locked="0"/>
    </xf>
    <xf numFmtId="4" fontId="7" fillId="0" borderId="16" xfId="1" applyNumberFormat="1" applyFont="1" applyFill="1" applyBorder="1" applyAlignment="1" applyProtection="1">
      <alignment horizontal="right" vertical="center" wrapText="1" readingOrder="1"/>
      <protection locked="0"/>
    </xf>
    <xf numFmtId="4" fontId="5" fillId="0" borderId="16" xfId="1" applyNumberFormat="1" applyFont="1" applyFill="1" applyBorder="1" applyAlignment="1" applyProtection="1">
      <alignment horizontal="right" vertical="center" wrapText="1" readingOrder="1"/>
      <protection locked="0"/>
    </xf>
    <xf numFmtId="4" fontId="10" fillId="4" borderId="10" xfId="1" applyNumberFormat="1" applyFont="1" applyFill="1" applyBorder="1" applyAlignment="1" applyProtection="1">
      <alignment horizontal="right" vertical="center" wrapText="1" readingOrder="1"/>
      <protection locked="0"/>
    </xf>
    <xf numFmtId="4" fontId="10" fillId="5" borderId="13" xfId="1" applyNumberFormat="1" applyFont="1" applyFill="1" applyBorder="1" applyAlignment="1" applyProtection="1">
      <alignment horizontal="right" vertical="center" wrapText="1" readingOrder="1"/>
      <protection locked="0"/>
    </xf>
    <xf numFmtId="4" fontId="10" fillId="2" borderId="13" xfId="1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/>
    <xf numFmtId="4" fontId="5" fillId="0" borderId="7" xfId="1" applyNumberFormat="1" applyFont="1" applyBorder="1" applyAlignment="1" applyProtection="1">
      <alignment horizontal="center" vertical="center" wrapText="1" readingOrder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5" fillId="0" borderId="0" xfId="0" applyFont="1"/>
    <xf numFmtId="0" fontId="3" fillId="0" borderId="0" xfId="0" applyNumberFormat="1" applyFont="1" applyFill="1" applyBorder="1" applyAlignment="1" applyProtection="1">
      <alignment horizontal="left" wrapText="1"/>
    </xf>
    <xf numFmtId="4" fontId="3" fillId="6" borderId="1" xfId="0" applyNumberFormat="1" applyFont="1" applyFill="1" applyBorder="1" applyAlignment="1" applyProtection="1">
      <alignment horizontal="right" wrapText="1"/>
    </xf>
    <xf numFmtId="0" fontId="6" fillId="6" borderId="17" xfId="0" applyFont="1" applyFill="1" applyBorder="1" applyAlignment="1">
      <alignment horizontal="left"/>
    </xf>
    <xf numFmtId="0" fontId="4" fillId="6" borderId="18" xfId="0" applyNumberFormat="1" applyFont="1" applyFill="1" applyBorder="1" applyAlignment="1" applyProtection="1"/>
    <xf numFmtId="4" fontId="3" fillId="6" borderId="1" xfId="0" applyNumberFormat="1" applyFont="1" applyFill="1" applyBorder="1" applyAlignment="1">
      <alignment horizontal="right"/>
    </xf>
    <xf numFmtId="4" fontId="3" fillId="6" borderId="17" xfId="0" applyNumberFormat="1" applyFont="1" applyFill="1" applyBorder="1" applyAlignment="1"/>
    <xf numFmtId="4" fontId="3" fillId="6" borderId="1" xfId="0" applyNumberFormat="1" applyFont="1" applyFill="1" applyBorder="1" applyAlignment="1" applyProtection="1">
      <alignment wrapText="1"/>
    </xf>
    <xf numFmtId="4" fontId="3" fillId="0" borderId="1" xfId="0" applyNumberFormat="1" applyFont="1" applyBorder="1" applyAlignment="1"/>
    <xf numFmtId="4" fontId="3" fillId="6" borderId="1" xfId="0" applyNumberFormat="1" applyFont="1" applyFill="1" applyBorder="1" applyAlignment="1"/>
    <xf numFmtId="0" fontId="3" fillId="0" borderId="18" xfId="0" quotePrefix="1" applyFont="1" applyBorder="1" applyAlignment="1">
      <alignment horizontal="left"/>
    </xf>
    <xf numFmtId="0" fontId="3" fillId="0" borderId="18" xfId="0" applyNumberFormat="1" applyFont="1" applyFill="1" applyBorder="1" applyAlignment="1" applyProtection="1">
      <alignment wrapText="1"/>
    </xf>
    <xf numFmtId="0" fontId="2" fillId="0" borderId="18" xfId="0" applyNumberFormat="1" applyFont="1" applyFill="1" applyBorder="1" applyAlignment="1" applyProtection="1">
      <alignment wrapText="1"/>
    </xf>
    <xf numFmtId="0" fontId="2" fillId="0" borderId="18" xfId="0" applyNumberFormat="1" applyFont="1" applyFill="1" applyBorder="1" applyAlignment="1" applyProtection="1">
      <alignment horizontal="center" wrapText="1"/>
    </xf>
    <xf numFmtId="4" fontId="2" fillId="0" borderId="1" xfId="0" applyNumberFormat="1" applyFont="1" applyFill="1" applyBorder="1" applyAlignment="1" applyProtection="1"/>
    <xf numFmtId="0" fontId="3" fillId="0" borderId="0" xfId="0" quotePrefix="1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left" vertical="center" readingOrder="1"/>
    </xf>
    <xf numFmtId="0" fontId="5" fillId="0" borderId="0" xfId="0" applyFont="1" applyFill="1" applyAlignment="1">
      <alignment vertical="center" readingOrder="1"/>
    </xf>
    <xf numFmtId="0" fontId="5" fillId="0" borderId="12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5" fillId="0" borderId="14" xfId="0" applyFont="1" applyFill="1" applyBorder="1" applyAlignment="1" applyProtection="1">
      <alignment horizontal="left" vertical="center" wrapText="1" readingOrder="1"/>
      <protection locked="0"/>
    </xf>
    <xf numFmtId="0" fontId="5" fillId="0" borderId="15" xfId="0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 applyProtection="1"/>
    <xf numFmtId="4" fontId="16" fillId="0" borderId="17" xfId="0" applyNumberFormat="1" applyFont="1" applyFill="1" applyBorder="1" applyAlignment="1"/>
    <xf numFmtId="4" fontId="16" fillId="0" borderId="1" xfId="0" applyNumberFormat="1" applyFont="1" applyFill="1" applyBorder="1" applyAlignment="1" applyProtection="1">
      <alignment wrapText="1"/>
    </xf>
    <xf numFmtId="4" fontId="16" fillId="0" borderId="1" xfId="0" applyNumberFormat="1" applyFont="1" applyFill="1" applyBorder="1" applyAlignment="1"/>
    <xf numFmtId="0" fontId="7" fillId="0" borderId="12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/>
    <xf numFmtId="4" fontId="10" fillId="2" borderId="12" xfId="1" applyNumberFormat="1" applyFont="1" applyFill="1" applyBorder="1" applyAlignment="1" applyProtection="1">
      <alignment horizontal="right" vertical="top" wrapText="1" readingOrder="1"/>
      <protection locked="0"/>
    </xf>
    <xf numFmtId="4" fontId="10" fillId="2" borderId="13" xfId="1" applyNumberFormat="1" applyFont="1" applyFill="1" applyBorder="1" applyAlignment="1" applyProtection="1">
      <alignment horizontal="right" vertical="top" wrapText="1" readingOrder="1"/>
      <protection locked="0"/>
    </xf>
    <xf numFmtId="4" fontId="7" fillId="3" borderId="12" xfId="1" applyNumberFormat="1" applyFont="1" applyFill="1" applyBorder="1" applyAlignment="1" applyProtection="1">
      <alignment horizontal="right" vertical="center" wrapText="1" readingOrder="1"/>
      <protection locked="0"/>
    </xf>
    <xf numFmtId="4" fontId="7" fillId="3" borderId="13" xfId="1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12" xfId="0" applyFont="1" applyFill="1" applyBorder="1" applyAlignment="1">
      <alignment horizontal="left" vertical="center" readingOrder="1"/>
    </xf>
    <xf numFmtId="0" fontId="7" fillId="0" borderId="0" xfId="0" applyFont="1" applyFill="1" applyAlignment="1">
      <alignment vertical="center" readingOrder="1"/>
    </xf>
    <xf numFmtId="0" fontId="18" fillId="0" borderId="0" xfId="0" applyFont="1" applyFill="1"/>
    <xf numFmtId="4" fontId="5" fillId="0" borderId="0" xfId="0" applyNumberFormat="1" applyFont="1" applyFill="1" applyAlignment="1">
      <alignment horizontal="left"/>
    </xf>
    <xf numFmtId="4" fontId="7" fillId="0" borderId="12" xfId="1" applyNumberFormat="1" applyFont="1" applyFill="1" applyBorder="1" applyAlignment="1">
      <alignment horizontal="right"/>
    </xf>
    <xf numFmtId="4" fontId="7" fillId="0" borderId="13" xfId="1" applyNumberFormat="1" applyFont="1" applyFill="1" applyBorder="1" applyAlignment="1">
      <alignment horizontal="right"/>
    </xf>
    <xf numFmtId="4" fontId="5" fillId="0" borderId="15" xfId="1" applyNumberFormat="1" applyFont="1" applyFill="1" applyBorder="1" applyAlignment="1">
      <alignment horizontal="right"/>
    </xf>
    <xf numFmtId="4" fontId="5" fillId="0" borderId="27" xfId="1" applyNumberFormat="1" applyFont="1" applyFill="1" applyBorder="1" applyAlignment="1">
      <alignment horizontal="right"/>
    </xf>
    <xf numFmtId="4" fontId="10" fillId="2" borderId="10" xfId="1" applyNumberFormat="1" applyFont="1" applyFill="1" applyBorder="1" applyAlignment="1" applyProtection="1">
      <alignment horizontal="right" vertical="center" wrapText="1" readingOrder="1"/>
      <protection locked="0"/>
    </xf>
    <xf numFmtId="4" fontId="7" fillId="3" borderId="16" xfId="1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0" xfId="0" applyFont="1"/>
    <xf numFmtId="0" fontId="2" fillId="0" borderId="0" xfId="0" applyNumberFormat="1" applyFont="1" applyFill="1" applyBorder="1" applyAlignment="1" applyProtection="1"/>
    <xf numFmtId="4" fontId="4" fillId="0" borderId="0" xfId="1" applyNumberFormat="1" applyFont="1" applyAlignment="1">
      <alignment horizontal="left"/>
    </xf>
    <xf numFmtId="0" fontId="19" fillId="0" borderId="0" xfId="0" applyFont="1"/>
    <xf numFmtId="0" fontId="4" fillId="0" borderId="0" xfId="0" applyFont="1"/>
    <xf numFmtId="0" fontId="4" fillId="0" borderId="0" xfId="0" applyFont="1"/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7" borderId="1" xfId="0" applyNumberFormat="1" applyFont="1" applyFill="1" applyBorder="1" applyAlignment="1" applyProtection="1">
      <alignment horizontal="center" vertical="center" wrapText="1"/>
    </xf>
    <xf numFmtId="0" fontId="3" fillId="7" borderId="19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left" vertical="center" wrapText="1"/>
    </xf>
    <xf numFmtId="0" fontId="6" fillId="8" borderId="1" xfId="0" applyNumberFormat="1" applyFont="1" applyFill="1" applyBorder="1" applyAlignment="1" applyProtection="1">
      <alignment horizontal="left" vertical="center" wrapText="1"/>
    </xf>
    <xf numFmtId="0" fontId="4" fillId="8" borderId="1" xfId="0" applyNumberFormat="1" applyFont="1" applyFill="1" applyBorder="1" applyAlignment="1" applyProtection="1">
      <alignment horizontal="left" vertical="center" wrapText="1"/>
    </xf>
    <xf numFmtId="0" fontId="4" fillId="8" borderId="1" xfId="0" quotePrefix="1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0" fontId="6" fillId="8" borderId="1" xfId="0" applyNumberFormat="1" applyFont="1" applyFill="1" applyBorder="1" applyAlignment="1" applyProtection="1">
      <alignment horizontal="left" vertical="center"/>
    </xf>
    <xf numFmtId="0" fontId="6" fillId="8" borderId="1" xfId="0" applyNumberFormat="1" applyFont="1" applyFill="1" applyBorder="1" applyAlignment="1" applyProtection="1">
      <alignment vertical="center" wrapText="1"/>
    </xf>
    <xf numFmtId="0" fontId="4" fillId="8" borderId="1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4" fontId="23" fillId="8" borderId="1" xfId="0" applyNumberFormat="1" applyFont="1" applyFill="1" applyBorder="1" applyAlignment="1" applyProtection="1">
      <alignment horizontal="right" wrapText="1"/>
    </xf>
    <xf numFmtId="4" fontId="23" fillId="8" borderId="1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 applyProtection="1">
      <alignment horizontal="right" vertical="center" wrapText="1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left" wrapText="1"/>
    </xf>
    <xf numFmtId="0" fontId="4" fillId="0" borderId="18" xfId="0" applyNumberFormat="1" applyFont="1" applyFill="1" applyBorder="1" applyAlignment="1" applyProtection="1">
      <alignment wrapText="1"/>
    </xf>
    <xf numFmtId="0" fontId="6" fillId="6" borderId="17" xfId="0" quotePrefix="1" applyNumberFormat="1" applyFont="1" applyFill="1" applyBorder="1" applyAlignment="1" applyProtection="1">
      <alignment horizontal="left" wrapText="1"/>
    </xf>
    <xf numFmtId="0" fontId="4" fillId="6" borderId="18" xfId="0" applyNumberFormat="1" applyFont="1" applyFill="1" applyBorder="1" applyAlignment="1" applyProtection="1">
      <alignment wrapText="1"/>
    </xf>
    <xf numFmtId="0" fontId="6" fillId="0" borderId="17" xfId="0" quotePrefix="1" applyNumberFormat="1" applyFont="1" applyFill="1" applyBorder="1" applyAlignment="1" applyProtection="1">
      <alignment horizontal="left" wrapText="1"/>
    </xf>
    <xf numFmtId="0" fontId="3" fillId="0" borderId="20" xfId="0" quotePrefix="1" applyFont="1" applyBorder="1" applyAlignment="1">
      <alignment horizontal="center" vertical="center" wrapText="1"/>
    </xf>
    <xf numFmtId="0" fontId="3" fillId="0" borderId="21" xfId="0" quotePrefix="1" applyFont="1" applyBorder="1" applyAlignment="1">
      <alignment horizontal="center" vertical="center" wrapText="1"/>
    </xf>
    <xf numFmtId="0" fontId="3" fillId="0" borderId="22" xfId="0" quotePrefix="1" applyFont="1" applyBorder="1" applyAlignment="1">
      <alignment horizontal="center" vertical="center" wrapText="1"/>
    </xf>
    <xf numFmtId="0" fontId="3" fillId="0" borderId="23" xfId="0" quotePrefix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4" xfId="0" quotePrefix="1" applyFont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0" xfId="0" quotePrefix="1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6" fillId="0" borderId="17" xfId="0" applyNumberFormat="1" applyFont="1" applyFill="1" applyBorder="1" applyAlignment="1" applyProtection="1">
      <alignment horizontal="left" wrapText="1"/>
    </xf>
    <xf numFmtId="0" fontId="17" fillId="0" borderId="18" xfId="0" applyNumberFormat="1" applyFont="1" applyFill="1" applyBorder="1" applyAlignment="1" applyProtection="1">
      <alignment wrapText="1"/>
    </xf>
    <xf numFmtId="0" fontId="17" fillId="0" borderId="18" xfId="0" applyNumberFormat="1" applyFont="1" applyFill="1" applyBorder="1" applyAlignment="1" applyProtection="1"/>
    <xf numFmtId="0" fontId="3" fillId="6" borderId="17" xfId="0" applyNumberFormat="1" applyFont="1" applyFill="1" applyBorder="1" applyAlignment="1" applyProtection="1">
      <alignment horizontal="left" wrapText="1"/>
    </xf>
    <xf numFmtId="0" fontId="2" fillId="6" borderId="18" xfId="0" applyNumberFormat="1" applyFont="1" applyFill="1" applyBorder="1" applyAlignment="1" applyProtection="1">
      <alignment wrapText="1"/>
    </xf>
    <xf numFmtId="0" fontId="2" fillId="6" borderId="18" xfId="0" applyNumberFormat="1" applyFont="1" applyFill="1" applyBorder="1" applyAlignment="1" applyProtection="1"/>
    <xf numFmtId="0" fontId="6" fillId="6" borderId="17" xfId="0" applyNumberFormat="1" applyFont="1" applyFill="1" applyBorder="1" applyAlignment="1" applyProtection="1">
      <alignment horizontal="left" wrapText="1"/>
    </xf>
    <xf numFmtId="0" fontId="4" fillId="6" borderId="18" xfId="0" applyNumberFormat="1" applyFont="1" applyFill="1" applyBorder="1" applyAlignment="1" applyProtection="1"/>
    <xf numFmtId="0" fontId="4" fillId="0" borderId="18" xfId="0" applyNumberFormat="1" applyFont="1" applyFill="1" applyBorder="1" applyAlignment="1" applyProtection="1"/>
    <xf numFmtId="0" fontId="6" fillId="0" borderId="17" xfId="0" quotePrefix="1" applyFont="1" applyBorder="1" applyAlignment="1">
      <alignment horizontal="left"/>
    </xf>
    <xf numFmtId="0" fontId="3" fillId="0" borderId="17" xfId="0" applyNumberFormat="1" applyFont="1" applyFill="1" applyBorder="1" applyAlignment="1" applyProtection="1">
      <alignment horizontal="center" wrapText="1"/>
    </xf>
    <xf numFmtId="0" fontId="3" fillId="0" borderId="19" xfId="0" applyNumberFormat="1" applyFont="1" applyFill="1" applyBorder="1" applyAlignment="1" applyProtection="1">
      <alignment horizontal="center" wrapText="1"/>
    </xf>
    <xf numFmtId="0" fontId="14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14" fillId="0" borderId="0" xfId="0" applyFont="1" applyAlignment="1" applyProtection="1">
      <alignment horizontal="left" vertical="top" wrapText="1" readingOrder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 wrapText="1"/>
    </xf>
    <xf numFmtId="0" fontId="7" fillId="3" borderId="11" xfId="0" applyFont="1" applyFill="1" applyBorder="1" applyAlignment="1" applyProtection="1">
      <alignment vertical="center" wrapText="1" readingOrder="1"/>
      <protection locked="0"/>
    </xf>
    <xf numFmtId="0" fontId="5" fillId="3" borderId="12" xfId="0" applyFont="1" applyFill="1" applyBorder="1" applyAlignment="1">
      <alignment vertical="center"/>
    </xf>
    <xf numFmtId="0" fontId="5" fillId="0" borderId="3" xfId="0" applyFont="1" applyBorder="1" applyAlignment="1" applyProtection="1">
      <alignment horizontal="center" vertical="center" wrapText="1" readingOrder="1"/>
      <protection locked="0"/>
    </xf>
    <xf numFmtId="0" fontId="5" fillId="0" borderId="6" xfId="0" applyFont="1" applyBorder="1" applyAlignment="1" applyProtection="1">
      <alignment horizontal="center" vertical="center" wrapText="1" readingOrder="1"/>
      <protection locked="0"/>
    </xf>
    <xf numFmtId="0" fontId="5" fillId="0" borderId="4" xfId="0" applyFont="1" applyBorder="1" applyAlignment="1" applyProtection="1">
      <alignment horizontal="center" vertical="center" wrapText="1" readingOrder="1"/>
      <protection locked="0"/>
    </xf>
    <xf numFmtId="0" fontId="5" fillId="0" borderId="7" xfId="0" applyFont="1" applyBorder="1" applyAlignment="1" applyProtection="1">
      <alignment horizontal="center" vertical="center" wrapText="1" readingOrder="1"/>
      <protection locked="0"/>
    </xf>
    <xf numFmtId="4" fontId="5" fillId="0" borderId="4" xfId="1" applyNumberFormat="1" applyFont="1" applyBorder="1" applyAlignment="1" applyProtection="1">
      <alignment horizontal="center" vertical="center" wrapText="1" readingOrder="1"/>
      <protection locked="0"/>
    </xf>
    <xf numFmtId="4" fontId="5" fillId="0" borderId="7" xfId="1" applyNumberFormat="1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/>
    </xf>
    <xf numFmtId="0" fontId="10" fillId="2" borderId="9" xfId="0" applyFont="1" applyFill="1" applyBorder="1" applyAlignment="1" applyProtection="1">
      <alignment vertical="center" wrapText="1" readingOrder="1"/>
      <protection locked="0"/>
    </xf>
    <xf numFmtId="0" fontId="9" fillId="2" borderId="10" xfId="0" applyFont="1" applyFill="1" applyBorder="1" applyAlignment="1">
      <alignment vertical="center" readingOrder="1"/>
    </xf>
    <xf numFmtId="4" fontId="5" fillId="0" borderId="5" xfId="1" applyNumberFormat="1" applyFont="1" applyBorder="1" applyAlignment="1" applyProtection="1">
      <alignment horizontal="center" vertical="center" wrapText="1" readingOrder="1"/>
      <protection locked="0"/>
    </xf>
    <xf numFmtId="4" fontId="5" fillId="0" borderId="8" xfId="1" applyNumberFormat="1" applyFont="1" applyBorder="1" applyAlignment="1" applyProtection="1">
      <alignment horizontal="center" vertical="center" wrapText="1" readingOrder="1"/>
      <protection locked="0"/>
    </xf>
    <xf numFmtId="4" fontId="5" fillId="0" borderId="4" xfId="1" applyNumberFormat="1" applyFont="1" applyBorder="1" applyAlignment="1">
      <alignment horizontal="center"/>
    </xf>
    <xf numFmtId="0" fontId="10" fillId="2" borderId="11" xfId="0" applyFont="1" applyFill="1" applyBorder="1" applyAlignment="1" applyProtection="1">
      <alignment vertical="top" wrapText="1" readingOrder="1"/>
      <protection locked="0"/>
    </xf>
    <xf numFmtId="0" fontId="9" fillId="2" borderId="12" xfId="0" applyFont="1" applyFill="1" applyBorder="1"/>
    <xf numFmtId="0" fontId="10" fillId="2" borderId="11" xfId="0" applyFont="1" applyFill="1" applyBorder="1" applyAlignment="1" applyProtection="1">
      <alignment vertical="center" wrapText="1" readingOrder="1"/>
      <protection locked="0"/>
    </xf>
    <xf numFmtId="0" fontId="9" fillId="2" borderId="12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10" fillId="2" borderId="11" xfId="0" applyFont="1" applyFill="1" applyBorder="1" applyAlignment="1" applyProtection="1">
      <alignment horizontal="left" vertical="top" wrapText="1" readingOrder="1"/>
      <protection locked="0"/>
    </xf>
    <xf numFmtId="0" fontId="10" fillId="2" borderId="12" xfId="0" applyFont="1" applyFill="1" applyBorder="1" applyAlignment="1" applyProtection="1">
      <alignment horizontal="left" vertical="top" wrapText="1" readingOrder="1"/>
      <protection locked="0"/>
    </xf>
    <xf numFmtId="1" fontId="10" fillId="4" borderId="9" xfId="0" applyNumberFormat="1" applyFont="1" applyFill="1" applyBorder="1" applyAlignment="1" applyProtection="1">
      <alignment horizontal="left" vertical="center" wrapText="1" readingOrder="1"/>
      <protection locked="0"/>
    </xf>
    <xf numFmtId="1" fontId="10" fillId="4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24" fillId="0" borderId="0" xfId="0" applyNumberFormat="1" applyFont="1" applyFill="1" applyBorder="1" applyAlignment="1" applyProtection="1">
      <alignment vertical="center" wrapText="1"/>
    </xf>
    <xf numFmtId="0" fontId="22" fillId="0" borderId="0" xfId="0" applyFont="1" applyAlignment="1">
      <alignment wrapText="1"/>
    </xf>
    <xf numFmtId="3" fontId="2" fillId="8" borderId="19" xfId="0" applyNumberFormat="1" applyFont="1" applyFill="1" applyBorder="1" applyAlignment="1">
      <alignment horizontal="right"/>
    </xf>
    <xf numFmtId="3" fontId="2" fillId="8" borderId="1" xfId="0" applyNumberFormat="1" applyFont="1" applyFill="1" applyBorder="1" applyAlignment="1">
      <alignment horizontal="right"/>
    </xf>
    <xf numFmtId="0" fontId="25" fillId="8" borderId="1" xfId="0" quotePrefix="1" applyFont="1" applyFill="1" applyBorder="1" applyAlignment="1">
      <alignment horizontal="left" vertical="center" wrapText="1"/>
    </xf>
    <xf numFmtId="0" fontId="25" fillId="8" borderId="1" xfId="0" applyNumberFormat="1" applyFont="1" applyFill="1" applyBorder="1" applyAlignment="1" applyProtection="1">
      <alignment horizontal="left" vertical="center" wrapText="1"/>
    </xf>
  </cellXfs>
  <cellStyles count="2">
    <cellStyle name="Obično" xfId="0" builtinId="0"/>
    <cellStyle name="Zarez" xfId="1" builtinId="3"/>
  </cellStyles>
  <dxfs count="0"/>
  <tableStyles count="0" defaultTableStyle="TableStyleMedium2" defaultPivotStyle="PivotStyleLight16"/>
  <colors>
    <mruColors>
      <color rgb="FF6666FF"/>
      <color rgb="FF0066FF"/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A12" sqref="A12:I12"/>
    </sheetView>
  </sheetViews>
  <sheetFormatPr defaultColWidth="8.85546875" defaultRowHeight="12.75"/>
  <cols>
    <col min="1" max="2" width="4.28515625" style="66" customWidth="1"/>
    <col min="3" max="3" width="5.5703125" style="66" customWidth="1"/>
    <col min="4" max="4" width="5.28515625" style="69" customWidth="1"/>
    <col min="5" max="5" width="40.5703125" style="66" customWidth="1"/>
    <col min="6" max="9" width="17.85546875" style="66" customWidth="1"/>
    <col min="10" max="16384" width="8.85546875" style="42"/>
  </cols>
  <sheetData>
    <row r="1" spans="1:9">
      <c r="A1" s="72" t="s">
        <v>56</v>
      </c>
      <c r="B1" s="72"/>
      <c r="C1" s="72"/>
      <c r="D1" s="72"/>
      <c r="E1" s="72"/>
      <c r="F1" s="72"/>
      <c r="G1" s="72"/>
      <c r="I1" s="72"/>
    </row>
    <row r="2" spans="1:9" ht="15">
      <c r="A2" s="172" t="s">
        <v>80</v>
      </c>
      <c r="B2" s="173"/>
      <c r="C2" s="173"/>
      <c r="D2" s="173"/>
      <c r="E2" s="173"/>
      <c r="F2" s="173"/>
      <c r="G2" s="173"/>
      <c r="I2" s="42"/>
    </row>
    <row r="3" spans="1:9" ht="13.15" customHeight="1">
      <c r="A3" s="174" t="s">
        <v>81</v>
      </c>
      <c r="B3" s="174"/>
      <c r="C3" s="174"/>
      <c r="D3" s="174"/>
      <c r="E3" s="174"/>
      <c r="F3" s="122"/>
      <c r="G3" s="122"/>
      <c r="I3" s="42"/>
    </row>
    <row r="4" spans="1:9" ht="15">
      <c r="A4" s="172" t="s">
        <v>82</v>
      </c>
      <c r="B4" s="173"/>
      <c r="C4" s="173"/>
      <c r="D4" s="173"/>
      <c r="E4" s="173"/>
      <c r="F4" s="173"/>
      <c r="G4" s="173"/>
      <c r="I4" s="42"/>
    </row>
    <row r="6" spans="1:9" s="66" customFormat="1" ht="21" customHeight="1">
      <c r="A6" s="159" t="s">
        <v>83</v>
      </c>
      <c r="B6" s="159"/>
      <c r="C6" s="159"/>
      <c r="D6" s="159"/>
      <c r="E6" s="159"/>
      <c r="F6" s="159"/>
      <c r="G6" s="159"/>
      <c r="H6" s="159"/>
      <c r="I6" s="159"/>
    </row>
    <row r="7" spans="1:9" s="66" customFormat="1" ht="13.9" customHeight="1">
      <c r="A7" s="1"/>
      <c r="B7" s="1"/>
      <c r="C7" s="1"/>
      <c r="D7" s="1"/>
      <c r="E7" s="1"/>
      <c r="F7" s="1"/>
      <c r="G7" s="1"/>
      <c r="H7" s="1"/>
      <c r="I7" s="1"/>
    </row>
    <row r="8" spans="1:9" s="66" customFormat="1" ht="26.25" customHeight="1">
      <c r="A8" s="159" t="s">
        <v>0</v>
      </c>
      <c r="B8" s="159"/>
      <c r="C8" s="159"/>
      <c r="D8" s="159"/>
      <c r="E8" s="159"/>
      <c r="F8" s="159"/>
      <c r="G8" s="159"/>
      <c r="H8" s="159"/>
      <c r="I8" s="159"/>
    </row>
    <row r="9" spans="1:9" s="66" customFormat="1" ht="9" customHeight="1">
      <c r="A9" s="73"/>
      <c r="B9" s="71"/>
      <c r="C9" s="71"/>
      <c r="D9" s="71"/>
      <c r="E9" s="71"/>
    </row>
    <row r="10" spans="1:9" s="66" customFormat="1" ht="27.75" customHeight="1">
      <c r="A10" s="148"/>
      <c r="B10" s="149"/>
      <c r="C10" s="149"/>
      <c r="D10" s="149"/>
      <c r="E10" s="150"/>
      <c r="F10" s="154" t="s">
        <v>58</v>
      </c>
      <c r="G10" s="170" t="s">
        <v>47</v>
      </c>
      <c r="H10" s="171"/>
      <c r="I10" s="154" t="s">
        <v>59</v>
      </c>
    </row>
    <row r="11" spans="1:9" s="66" customFormat="1" ht="27.75" customHeight="1">
      <c r="A11" s="151"/>
      <c r="B11" s="152"/>
      <c r="C11" s="152"/>
      <c r="D11" s="152"/>
      <c r="E11" s="153"/>
      <c r="F11" s="155"/>
      <c r="G11" s="68" t="s">
        <v>29</v>
      </c>
      <c r="H11" s="68" t="s">
        <v>30</v>
      </c>
      <c r="I11" s="155"/>
    </row>
    <row r="12" spans="1:9" s="66" customFormat="1" ht="19.899999999999999" customHeight="1">
      <c r="A12" s="166" t="s">
        <v>1</v>
      </c>
      <c r="B12" s="146"/>
      <c r="C12" s="146"/>
      <c r="D12" s="146"/>
      <c r="E12" s="167"/>
      <c r="F12" s="74">
        <f>F13+F14</f>
        <v>997499.4800000001</v>
      </c>
      <c r="G12" s="74">
        <f>I12-F12</f>
        <v>197201.41999999981</v>
      </c>
      <c r="H12" s="74">
        <f>IF(F12=0,100,G12/F12*100)</f>
        <v>19.769576220731441</v>
      </c>
      <c r="I12" s="74">
        <f>I13+I14</f>
        <v>1194700.8999999999</v>
      </c>
    </row>
    <row r="13" spans="1:9" s="66" customFormat="1" ht="19.899999999999999" customHeight="1">
      <c r="A13" s="143" t="s">
        <v>48</v>
      </c>
      <c r="B13" s="144"/>
      <c r="C13" s="144"/>
      <c r="D13" s="144"/>
      <c r="E13" s="168"/>
      <c r="F13" s="9">
        <f>PRIHODI!C12+PRIHODI!C15+PRIHODI!C20+PRIHODI!C25+PRIHODI!C35+PRIHODI!C45+PRIHODI!C47</f>
        <v>997499.4800000001</v>
      </c>
      <c r="G13" s="9">
        <f t="shared" ref="G13:G18" si="0">I13-F13</f>
        <v>197201.41999999981</v>
      </c>
      <c r="H13" s="9">
        <f t="shared" ref="H13:H18" si="1">IF(F13=0,100,G13/F13*100)</f>
        <v>19.769576220731441</v>
      </c>
      <c r="I13" s="9">
        <f>PRIHODI!F12+PRIHODI!F15+PRIHODI!F20+PRIHODI!F25+PRIHODI!F35+PRIHODI!F45+PRIHODI!F47</f>
        <v>1194700.8999999999</v>
      </c>
    </row>
    <row r="14" spans="1:9" s="66" customFormat="1" ht="19.899999999999999" customHeight="1">
      <c r="A14" s="169" t="s">
        <v>49</v>
      </c>
      <c r="B14" s="168"/>
      <c r="C14" s="168"/>
      <c r="D14" s="168"/>
      <c r="E14" s="168"/>
      <c r="F14" s="9">
        <f>PRIHODI!C40</f>
        <v>0</v>
      </c>
      <c r="G14" s="9">
        <f t="shared" si="0"/>
        <v>0</v>
      </c>
      <c r="H14" s="9">
        <f t="shared" si="1"/>
        <v>100</v>
      </c>
      <c r="I14" s="9">
        <f>PRIHODI!F40</f>
        <v>0</v>
      </c>
    </row>
    <row r="15" spans="1:9" s="66" customFormat="1" ht="19.899999999999999" customHeight="1">
      <c r="A15" s="75" t="s">
        <v>2</v>
      </c>
      <c r="B15" s="76"/>
      <c r="C15" s="76"/>
      <c r="D15" s="76"/>
      <c r="E15" s="76"/>
      <c r="F15" s="77">
        <f>F16+F17</f>
        <v>1000817.5500000002</v>
      </c>
      <c r="G15" s="77">
        <f t="shared" si="0"/>
        <v>200502.34999999974</v>
      </c>
      <c r="H15" s="77">
        <f t="shared" si="1"/>
        <v>20.033856320764929</v>
      </c>
      <c r="I15" s="77">
        <f>I16+I17</f>
        <v>1201319.8999999999</v>
      </c>
    </row>
    <row r="16" spans="1:9" s="66" customFormat="1" ht="19.899999999999999" customHeight="1">
      <c r="A16" s="147" t="s">
        <v>50</v>
      </c>
      <c r="B16" s="144"/>
      <c r="C16" s="144"/>
      <c r="D16" s="144"/>
      <c r="E16" s="144"/>
      <c r="F16" s="10">
        <f>SUM(RASHODI!C16,RASHODI!C20,RASHODI!C25,RASHODI!C27,RASHODI!C33,RASHODI!C37,RASHODI!C41,RASHODI!C51,RASHODI!C53,RASHODI!C63,RASHODI!C67,RASHODI!C73,RASHODI!C75,RASHODI!C77,RASHODI!C83,RASHODI!C93,RASHODI!C99,RASHODI!C103,RASHODI!C106,RASHODI!C111,RASHODI!C115,RASHODI!C119,RASHODI!C123,RASHODI!C126,RASHODI!C131,RASHODI!C135)</f>
        <v>995508.65000000014</v>
      </c>
      <c r="G16" s="10">
        <f t="shared" si="0"/>
        <v>196889.31999999983</v>
      </c>
      <c r="H16" s="10">
        <f t="shared" si="1"/>
        <v>19.777760846176456</v>
      </c>
      <c r="I16" s="10">
        <f>SUM(RASHODI!F16,RASHODI!F20,RASHODI!F25,RASHODI!F27,RASHODI!F33,RASHODI!F37,RASHODI!F41,RASHODI!F51,RASHODI!F53,RASHODI!F63,RASHODI!F67,RASHODI!F73,RASHODI!F75,RASHODI!F77,RASHODI!F83,RASHODI!F93,RASHODI!F99,RASHODI!F103,RASHODI!F106,RASHODI!F111,RASHODI!F115,RASHODI!F119,RASHODI!F123,RASHODI!F126,RASHODI!F131,RASHODI!F135)</f>
        <v>1192397.97</v>
      </c>
    </row>
    <row r="17" spans="1:9" s="66" customFormat="1" ht="19.899999999999999" customHeight="1">
      <c r="A17" s="169" t="s">
        <v>51</v>
      </c>
      <c r="B17" s="168"/>
      <c r="C17" s="168"/>
      <c r="D17" s="168"/>
      <c r="E17" s="168"/>
      <c r="F17" s="10">
        <f>SUM(RASHODI!C47,RASHODI!C59,RASHODI!C79,RASHODI!C89)</f>
        <v>5308.9</v>
      </c>
      <c r="G17" s="10">
        <f t="shared" si="0"/>
        <v>3613.0300000000007</v>
      </c>
      <c r="H17" s="10">
        <f t="shared" si="1"/>
        <v>68.056094482849574</v>
      </c>
      <c r="I17" s="10">
        <f>SUM(RASHODI!F47,RASHODI!F59,RASHODI!F79,RASHODI!F89+RASHODI!F95)</f>
        <v>8921.93</v>
      </c>
    </row>
    <row r="18" spans="1:9" s="66" customFormat="1" ht="19.899999999999999" customHeight="1">
      <c r="A18" s="145" t="s">
        <v>3</v>
      </c>
      <c r="B18" s="146"/>
      <c r="C18" s="146"/>
      <c r="D18" s="146"/>
      <c r="E18" s="146"/>
      <c r="F18" s="74">
        <f>+F12-F15</f>
        <v>-3318.0700000000652</v>
      </c>
      <c r="G18" s="74">
        <f t="shared" si="0"/>
        <v>-3300.9299999999348</v>
      </c>
      <c r="H18" s="74">
        <f t="shared" si="1"/>
        <v>99.483434647245844</v>
      </c>
      <c r="I18" s="74">
        <f>+I12-I15</f>
        <v>-6619</v>
      </c>
    </row>
    <row r="19" spans="1:9" s="66" customFormat="1" ht="19.899999999999999" customHeight="1">
      <c r="A19" s="159"/>
      <c r="B19" s="157"/>
      <c r="C19" s="157"/>
      <c r="D19" s="157"/>
      <c r="E19" s="157"/>
      <c r="F19" s="158"/>
      <c r="G19" s="158"/>
      <c r="H19" s="158"/>
    </row>
    <row r="20" spans="1:9" s="96" customFormat="1" ht="19.899999999999999" customHeight="1">
      <c r="A20" s="160" t="s">
        <v>52</v>
      </c>
      <c r="B20" s="161"/>
      <c r="C20" s="161"/>
      <c r="D20" s="161"/>
      <c r="E20" s="162"/>
      <c r="F20" s="97">
        <v>10000</v>
      </c>
      <c r="G20" s="97">
        <f t="shared" ref="G20" si="2">I20-F20</f>
        <v>131474.47</v>
      </c>
      <c r="H20" s="98">
        <f t="shared" ref="H20" si="3">IF(F20=0,100,G20/F20*100)</f>
        <v>1314.7447</v>
      </c>
      <c r="I20" s="99">
        <v>141474.47</v>
      </c>
    </row>
    <row r="21" spans="1:9" s="66" customFormat="1" ht="29.45" customHeight="1">
      <c r="A21" s="163" t="s">
        <v>57</v>
      </c>
      <c r="B21" s="164"/>
      <c r="C21" s="164"/>
      <c r="D21" s="164"/>
      <c r="E21" s="165"/>
      <c r="F21" s="78">
        <f>PRIHODI!C17+PRIHODI!C22+PRIHODI!C32+PRIHODI!C37+PRIHODI!C42</f>
        <v>3318.07</v>
      </c>
      <c r="G21" s="78">
        <f>I21-F21</f>
        <v>3300.93</v>
      </c>
      <c r="H21" s="79">
        <f>IF(F21=0,100,G21/F21*100)</f>
        <v>99.483434647249751</v>
      </c>
      <c r="I21" s="78">
        <f>PRIHODI!F17+PRIHODI!F22+PRIHODI!F32+PRIHODI!F37+PRIHODI!F42</f>
        <v>6619</v>
      </c>
    </row>
    <row r="22" spans="1:9" s="66" customFormat="1" ht="19.899999999999999" customHeight="1">
      <c r="A22" s="156"/>
      <c r="B22" s="157"/>
      <c r="C22" s="157"/>
      <c r="D22" s="157"/>
      <c r="E22" s="157"/>
      <c r="F22" s="158"/>
      <c r="G22" s="158"/>
      <c r="H22" s="158"/>
    </row>
    <row r="23" spans="1:9" s="66" customFormat="1" ht="19.899999999999999" customHeight="1">
      <c r="A23" s="143" t="s">
        <v>53</v>
      </c>
      <c r="B23" s="144"/>
      <c r="C23" s="144"/>
      <c r="D23" s="144"/>
      <c r="E23" s="144"/>
      <c r="F23" s="80">
        <v>0</v>
      </c>
      <c r="G23" s="80">
        <f t="shared" ref="G23:G27" si="4">I23-F23</f>
        <v>0</v>
      </c>
      <c r="H23" s="80">
        <v>0</v>
      </c>
      <c r="I23" s="80">
        <v>0</v>
      </c>
    </row>
    <row r="24" spans="1:9" s="66" customFormat="1" ht="19.899999999999999" customHeight="1">
      <c r="A24" s="143" t="s">
        <v>54</v>
      </c>
      <c r="B24" s="144"/>
      <c r="C24" s="144"/>
      <c r="D24" s="144"/>
      <c r="E24" s="144"/>
      <c r="F24" s="80">
        <v>0</v>
      </c>
      <c r="G24" s="80">
        <f t="shared" si="4"/>
        <v>0</v>
      </c>
      <c r="H24" s="80">
        <v>0</v>
      </c>
      <c r="I24" s="80">
        <v>0</v>
      </c>
    </row>
    <row r="25" spans="1:9" s="66" customFormat="1" ht="19.899999999999999" customHeight="1">
      <c r="A25" s="145" t="s">
        <v>55</v>
      </c>
      <c r="B25" s="146"/>
      <c r="C25" s="146"/>
      <c r="D25" s="146"/>
      <c r="E25" s="146"/>
      <c r="F25" s="81">
        <f>F23-F24</f>
        <v>0</v>
      </c>
      <c r="G25" s="81">
        <f t="shared" si="4"/>
        <v>0</v>
      </c>
      <c r="H25" s="81">
        <v>0</v>
      </c>
      <c r="I25" s="81">
        <f>I23-I24</f>
        <v>0</v>
      </c>
    </row>
    <row r="26" spans="1:9" s="66" customFormat="1" ht="19.899999999999999" customHeight="1">
      <c r="A26" s="82"/>
      <c r="B26" s="83"/>
      <c r="C26" s="84"/>
      <c r="D26" s="85"/>
      <c r="E26" s="83"/>
      <c r="F26" s="86"/>
      <c r="G26" s="86"/>
      <c r="H26" s="86"/>
      <c r="I26" s="86"/>
    </row>
    <row r="27" spans="1:9" s="66" customFormat="1" ht="19.899999999999999" customHeight="1">
      <c r="A27" s="147" t="s">
        <v>4</v>
      </c>
      <c r="B27" s="144"/>
      <c r="C27" s="144"/>
      <c r="D27" s="144"/>
      <c r="E27" s="144"/>
      <c r="F27" s="80">
        <f>SUM(F18,F21,F25)</f>
        <v>-6.5028871176764369E-11</v>
      </c>
      <c r="G27" s="80">
        <f t="shared" si="4"/>
        <v>6.5028871176764369E-11</v>
      </c>
      <c r="H27" s="80">
        <v>0</v>
      </c>
      <c r="I27" s="80">
        <f>SUM(I18,I21,I25)</f>
        <v>0</v>
      </c>
    </row>
    <row r="28" spans="1:9">
      <c r="A28" s="87"/>
      <c r="B28" s="71"/>
      <c r="C28" s="71"/>
      <c r="D28" s="71"/>
      <c r="E28" s="71"/>
    </row>
    <row r="29" spans="1:9">
      <c r="A29" s="88"/>
      <c r="B29" s="88"/>
      <c r="C29" s="88"/>
      <c r="D29" s="89"/>
      <c r="E29" s="88"/>
      <c r="F29" s="88"/>
      <c r="G29" s="88"/>
      <c r="H29" s="88"/>
      <c r="I29" s="88"/>
    </row>
    <row r="30" spans="1:9" s="117" customFormat="1">
      <c r="A30" s="118"/>
      <c r="B30" s="118"/>
      <c r="C30" s="118"/>
      <c r="D30" s="69"/>
      <c r="E30" s="118"/>
      <c r="F30" s="118"/>
      <c r="G30" s="118"/>
      <c r="H30" s="119"/>
      <c r="I30" s="120"/>
    </row>
    <row r="31" spans="1:9" s="117" customFormat="1">
      <c r="A31" s="118"/>
      <c r="B31" s="118"/>
      <c r="C31" s="118"/>
      <c r="D31" s="69"/>
      <c r="E31" s="118"/>
      <c r="F31" s="118"/>
      <c r="G31" s="118"/>
      <c r="H31" s="119"/>
      <c r="I31" s="120"/>
    </row>
    <row r="32" spans="1:9" s="117" customFormat="1">
      <c r="A32" s="118"/>
      <c r="B32" s="118"/>
      <c r="C32" s="118"/>
      <c r="D32" s="69"/>
      <c r="E32" s="118"/>
      <c r="F32" s="70"/>
      <c r="G32" s="118"/>
      <c r="H32" s="118"/>
      <c r="I32" s="70"/>
    </row>
  </sheetData>
  <mergeCells count="23">
    <mergeCell ref="I10:I11"/>
    <mergeCell ref="G10:H10"/>
    <mergeCell ref="A2:G2"/>
    <mergeCell ref="A3:E3"/>
    <mergeCell ref="A4:G4"/>
    <mergeCell ref="A6:I6"/>
    <mergeCell ref="A8:I8"/>
    <mergeCell ref="A24:E24"/>
    <mergeCell ref="A25:E25"/>
    <mergeCell ref="A27:E27"/>
    <mergeCell ref="A10:E11"/>
    <mergeCell ref="F10:F11"/>
    <mergeCell ref="A16:E16"/>
    <mergeCell ref="A22:H22"/>
    <mergeCell ref="A19:H19"/>
    <mergeCell ref="A20:E20"/>
    <mergeCell ref="A21:E21"/>
    <mergeCell ref="A23:E23"/>
    <mergeCell ref="A12:E12"/>
    <mergeCell ref="A13:E13"/>
    <mergeCell ref="A14:E14"/>
    <mergeCell ref="A17:E17"/>
    <mergeCell ref="A18:E18"/>
  </mergeCells>
  <pageMargins left="0.98425196850393704" right="0" top="0" bottom="0" header="0.31496062992125984" footer="0.31496062992125984"/>
  <pageSetup paperSize="9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opLeftCell="A10" zoomScale="120" zoomScaleNormal="120" workbookViewId="0">
      <selection activeCell="A23" sqref="A23:XFD23"/>
    </sheetView>
  </sheetViews>
  <sheetFormatPr defaultRowHeight="15"/>
  <cols>
    <col min="1" max="1" width="7.42578125" bestFit="1" customWidth="1"/>
    <col min="2" max="2" width="8.42578125" bestFit="1" customWidth="1"/>
    <col min="3" max="7" width="25.28515625" customWidth="1"/>
  </cols>
  <sheetData>
    <row r="1" spans="1:8" ht="19.5" customHeight="1">
      <c r="A1" s="172" t="s">
        <v>80</v>
      </c>
      <c r="B1" s="173"/>
      <c r="C1" s="173"/>
      <c r="D1" s="173"/>
      <c r="E1" s="173"/>
      <c r="F1" s="173"/>
      <c r="G1" s="173"/>
    </row>
    <row r="2" spans="1:8">
      <c r="A2" s="174" t="s">
        <v>81</v>
      </c>
      <c r="B2" s="174"/>
      <c r="C2" s="174"/>
      <c r="D2" s="174"/>
      <c r="E2" s="174"/>
    </row>
    <row r="3" spans="1:8">
      <c r="A3" s="172" t="s">
        <v>82</v>
      </c>
      <c r="B3" s="173"/>
      <c r="C3" s="173"/>
      <c r="D3" s="173"/>
      <c r="E3" s="173"/>
      <c r="F3" s="173"/>
      <c r="G3" s="173"/>
    </row>
    <row r="4" spans="1:8" ht="42" customHeight="1">
      <c r="A4" s="175" t="s">
        <v>83</v>
      </c>
      <c r="B4" s="175"/>
      <c r="C4" s="175"/>
      <c r="D4" s="175"/>
      <c r="E4" s="175"/>
      <c r="F4" s="175"/>
      <c r="G4" s="175"/>
      <c r="H4" s="136"/>
    </row>
    <row r="5" spans="1:8" ht="18" customHeight="1">
      <c r="A5" s="123"/>
      <c r="B5" s="123"/>
      <c r="C5" s="123"/>
      <c r="D5" s="123"/>
      <c r="E5" s="123"/>
      <c r="F5" s="123"/>
      <c r="G5" s="123"/>
    </row>
    <row r="6" spans="1:8" ht="15.75" customHeight="1">
      <c r="A6" s="175" t="s">
        <v>97</v>
      </c>
      <c r="B6" s="175"/>
      <c r="C6" s="175"/>
      <c r="D6" s="175"/>
      <c r="E6" s="175"/>
      <c r="F6" s="175"/>
      <c r="G6" s="175"/>
    </row>
    <row r="7" spans="1:8" ht="18">
      <c r="A7" s="123"/>
      <c r="B7" s="123"/>
      <c r="C7" s="123"/>
      <c r="D7" s="123"/>
      <c r="E7" s="123"/>
      <c r="F7" s="123"/>
      <c r="G7" s="124"/>
    </row>
    <row r="8" spans="1:8" ht="18" customHeight="1">
      <c r="A8" s="175" t="s">
        <v>98</v>
      </c>
      <c r="B8" s="175"/>
      <c r="C8" s="175"/>
      <c r="D8" s="175"/>
      <c r="E8" s="175"/>
      <c r="F8" s="175"/>
      <c r="G8" s="175"/>
    </row>
    <row r="9" spans="1:8" ht="18">
      <c r="A9" s="123"/>
      <c r="B9" s="123"/>
      <c r="C9" s="123"/>
      <c r="D9" s="123"/>
      <c r="E9" s="123"/>
      <c r="F9" s="123"/>
      <c r="G9" s="124"/>
    </row>
    <row r="10" spans="1:8" ht="15.75" customHeight="1">
      <c r="A10" s="175" t="s">
        <v>99</v>
      </c>
      <c r="B10" s="175"/>
      <c r="C10" s="175"/>
      <c r="D10" s="175"/>
      <c r="E10" s="175"/>
      <c r="F10" s="175"/>
      <c r="G10" s="175"/>
    </row>
    <row r="11" spans="1:8" ht="18">
      <c r="A11" s="123"/>
      <c r="B11" s="123"/>
      <c r="C11" s="123"/>
      <c r="D11" s="123"/>
      <c r="E11" s="123"/>
      <c r="F11" s="123"/>
      <c r="G11" s="124"/>
    </row>
    <row r="12" spans="1:8">
      <c r="A12" s="125" t="s">
        <v>100</v>
      </c>
      <c r="B12" s="126" t="s">
        <v>101</v>
      </c>
      <c r="C12" s="126" t="s">
        <v>102</v>
      </c>
      <c r="D12" s="154" t="s">
        <v>58</v>
      </c>
      <c r="E12" s="170" t="s">
        <v>47</v>
      </c>
      <c r="F12" s="171"/>
      <c r="G12" s="154" t="s">
        <v>59</v>
      </c>
    </row>
    <row r="13" spans="1:8">
      <c r="A13" s="68"/>
      <c r="B13" s="127"/>
      <c r="C13" s="128"/>
      <c r="D13" s="155"/>
      <c r="E13" s="68" t="s">
        <v>29</v>
      </c>
      <c r="F13" s="68" t="s">
        <v>30</v>
      </c>
      <c r="G13" s="155"/>
    </row>
    <row r="14" spans="1:8">
      <c r="A14" s="68"/>
      <c r="B14" s="127"/>
      <c r="C14" s="128" t="s">
        <v>1</v>
      </c>
      <c r="D14" s="140">
        <f>SUM(D15,D20)</f>
        <v>997499.48</v>
      </c>
      <c r="E14" s="138">
        <f>G14-D14</f>
        <v>197201.41999999993</v>
      </c>
      <c r="F14" s="9">
        <f t="shared" ref="F14:F19" si="0">IF(D14=0,100,E14/D14*100)</f>
        <v>19.769576220731455</v>
      </c>
      <c r="G14" s="140">
        <f>SUM(G15,G20)</f>
        <v>1194700.8999999999</v>
      </c>
    </row>
    <row r="15" spans="1:8" ht="15.75" customHeight="1">
      <c r="A15" s="129">
        <v>6</v>
      </c>
      <c r="B15" s="129"/>
      <c r="C15" s="129" t="s">
        <v>103</v>
      </c>
      <c r="D15" s="138">
        <f>SUM(D16:D19)</f>
        <v>997499.48</v>
      </c>
      <c r="E15" s="138">
        <f>G15-D15</f>
        <v>197201.41999999993</v>
      </c>
      <c r="F15" s="9">
        <f t="shared" si="0"/>
        <v>19.769576220731455</v>
      </c>
      <c r="G15" s="138">
        <f>SUM(G16:G19)</f>
        <v>1194700.8999999999</v>
      </c>
    </row>
    <row r="16" spans="1:8" ht="38.25">
      <c r="A16" s="129"/>
      <c r="B16" s="130">
        <v>63</v>
      </c>
      <c r="C16" s="130" t="s">
        <v>104</v>
      </c>
      <c r="D16" s="139">
        <f>SUM(PRIHODI!C45,PRIHODI!C25)</f>
        <v>918468.37</v>
      </c>
      <c r="E16" s="138">
        <f t="shared" ref="E16:E19" si="1">G16-D16</f>
        <v>193073.68000000005</v>
      </c>
      <c r="F16" s="9">
        <f t="shared" si="0"/>
        <v>21.021266088891014</v>
      </c>
      <c r="G16" s="139">
        <f>SUM(PRIHODI!F25,PRIHODI!F45)</f>
        <v>1111542.05</v>
      </c>
    </row>
    <row r="17" spans="1:7" ht="25.5">
      <c r="A17" s="131"/>
      <c r="B17" s="131">
        <v>65</v>
      </c>
      <c r="C17" s="130" t="s">
        <v>24</v>
      </c>
      <c r="D17" s="139">
        <f>SUM(PRIHODI!C20)</f>
        <v>5308.91</v>
      </c>
      <c r="E17" s="138">
        <f t="shared" si="1"/>
        <v>-4326.8899999999994</v>
      </c>
      <c r="F17" s="9">
        <f t="shared" si="0"/>
        <v>-81.502417633751563</v>
      </c>
      <c r="G17" s="139">
        <f>SUM(PRIHODI!F20)</f>
        <v>982.02</v>
      </c>
    </row>
    <row r="18" spans="1:7" ht="38.25">
      <c r="A18" s="131"/>
      <c r="B18" s="131">
        <v>66</v>
      </c>
      <c r="C18" s="130" t="s">
        <v>114</v>
      </c>
      <c r="D18" s="139">
        <f>SUM(PRIHODI!C35,PRIHODI!C15)</f>
        <v>3118.99</v>
      </c>
      <c r="E18" s="138">
        <f t="shared" si="1"/>
        <v>3814.67</v>
      </c>
      <c r="F18" s="9">
        <f t="shared" si="0"/>
        <v>122.30465631502507</v>
      </c>
      <c r="G18" s="139">
        <f>SUM(PRIHODI!F15,PRIHODI!F35)</f>
        <v>6933.66</v>
      </c>
    </row>
    <row r="19" spans="1:7" ht="38.25">
      <c r="A19" s="131"/>
      <c r="B19" s="131">
        <v>67</v>
      </c>
      <c r="C19" s="130" t="s">
        <v>105</v>
      </c>
      <c r="D19" s="139">
        <f>SUM(PRIHODI!C12,PRIHODI!C47)</f>
        <v>70603.210000000006</v>
      </c>
      <c r="E19" s="138">
        <f t="shared" si="1"/>
        <v>4639.9600000000064</v>
      </c>
      <c r="F19" s="9">
        <f t="shared" si="0"/>
        <v>6.5718824965607174</v>
      </c>
      <c r="G19" s="139">
        <f>SUM(PRIHODI!F12,PRIHODI!F47)</f>
        <v>75243.170000000013</v>
      </c>
    </row>
    <row r="20" spans="1:7" ht="25.5">
      <c r="A20" s="132">
        <v>7</v>
      </c>
      <c r="B20" s="133"/>
      <c r="C20" s="134" t="s">
        <v>106</v>
      </c>
      <c r="D20" s="138"/>
      <c r="E20" s="138"/>
      <c r="F20" s="9"/>
      <c r="G20" s="138"/>
    </row>
    <row r="21" spans="1:7" ht="38.25">
      <c r="A21" s="130"/>
      <c r="B21" s="130">
        <v>72</v>
      </c>
      <c r="C21" s="135" t="s">
        <v>107</v>
      </c>
      <c r="D21" s="10"/>
      <c r="E21" s="10"/>
      <c r="F21" s="9"/>
      <c r="G21" s="10"/>
    </row>
    <row r="23" spans="1:7" s="137" customFormat="1"/>
    <row r="25" spans="1:7" ht="15.75">
      <c r="A25" s="175" t="s">
        <v>108</v>
      </c>
      <c r="B25" s="176"/>
      <c r="C25" s="176"/>
      <c r="D25" s="176"/>
      <c r="E25" s="176"/>
      <c r="F25" s="176"/>
      <c r="G25" s="176"/>
    </row>
    <row r="26" spans="1:7" ht="18">
      <c r="A26" s="123"/>
      <c r="B26" s="123"/>
      <c r="C26" s="123"/>
      <c r="D26" s="123"/>
      <c r="E26" s="123"/>
      <c r="F26" s="123"/>
      <c r="G26" s="124"/>
    </row>
    <row r="27" spans="1:7">
      <c r="A27" s="125" t="s">
        <v>100</v>
      </c>
      <c r="B27" s="126" t="s">
        <v>101</v>
      </c>
      <c r="C27" s="126" t="s">
        <v>109</v>
      </c>
      <c r="D27" s="154" t="s">
        <v>58</v>
      </c>
      <c r="E27" s="170" t="s">
        <v>47</v>
      </c>
      <c r="F27" s="171"/>
      <c r="G27" s="154" t="s">
        <v>59</v>
      </c>
    </row>
    <row r="28" spans="1:7">
      <c r="A28" s="68"/>
      <c r="B28" s="127"/>
      <c r="C28" s="128"/>
      <c r="D28" s="155"/>
      <c r="E28" s="68" t="s">
        <v>29</v>
      </c>
      <c r="F28" s="68" t="s">
        <v>30</v>
      </c>
      <c r="G28" s="155"/>
    </row>
    <row r="29" spans="1:7">
      <c r="A29" s="68"/>
      <c r="B29" s="127"/>
      <c r="C29" s="128" t="s">
        <v>2</v>
      </c>
      <c r="D29" s="139">
        <f>SUM(D30,D36)</f>
        <v>1000817.55</v>
      </c>
      <c r="E29" s="138"/>
      <c r="F29" s="9"/>
      <c r="G29" s="139">
        <f>SUM(G30+G36)</f>
        <v>1201319.8999999999</v>
      </c>
    </row>
    <row r="30" spans="1:7" ht="15.75" customHeight="1">
      <c r="A30" s="129">
        <v>3</v>
      </c>
      <c r="B30" s="129"/>
      <c r="C30" s="129" t="s">
        <v>110</v>
      </c>
      <c r="D30" s="139">
        <f>SUM(D31:D35)</f>
        <v>995508.65</v>
      </c>
      <c r="E30" s="138"/>
      <c r="F30" s="9"/>
      <c r="G30" s="139">
        <f>SUM(G31:G35)</f>
        <v>1192397.97</v>
      </c>
    </row>
    <row r="31" spans="1:7" ht="15.75" customHeight="1">
      <c r="A31" s="129"/>
      <c r="B31" s="130">
        <v>31</v>
      </c>
      <c r="C31" s="130" t="s">
        <v>111</v>
      </c>
      <c r="D31" s="139">
        <f>SUM(RASHODI!C16,RASHODI!C25,RASHODI!C37,RASHODI!C51,RASHODI!C63,RASHODI!C99,RASHODI!C106,RASHODI!C119,RASHODI!C126)</f>
        <v>853049.30999999994</v>
      </c>
      <c r="E31" s="138">
        <f t="shared" ref="E31:E37" si="2">G31-D31</f>
        <v>153732.00000000012</v>
      </c>
      <c r="F31" s="9">
        <f t="shared" ref="F31:F37" si="3">IF(D31=0,100,E31/D31*100)</f>
        <v>18.021467012264523</v>
      </c>
      <c r="G31" s="139">
        <f>SUM(RASHODI!F16,RASHODI!F25,RASHODI!F37,RASHODI!F51,RASHODI!F63,RASHODI!F99,RASHODI!F106,RASHODI!F119,RASHODI!F126)</f>
        <v>1006781.31</v>
      </c>
    </row>
    <row r="32" spans="1:7">
      <c r="A32" s="131"/>
      <c r="B32" s="131">
        <v>32</v>
      </c>
      <c r="C32" s="131" t="s">
        <v>112</v>
      </c>
      <c r="D32" s="139">
        <f>SUM(RASHODI!C20,RASHODI!C27,RASHODI!C41,RASHODI!C53,RASHODI!C67,RASHODI!C83,RASHODI!C93,RASHODI!C103,RASHODI!C111,RASHODI!C115,RASHODI!C123,RASHODI!C131,RASHODI!C135)</f>
        <v>115815.24</v>
      </c>
      <c r="E32" s="138">
        <f t="shared" si="2"/>
        <v>40254.659999999989</v>
      </c>
      <c r="F32" s="9">
        <f t="shared" si="3"/>
        <v>34.757653655943713</v>
      </c>
      <c r="G32" s="139">
        <f>SUM(RASHODI!F20,RASHODI!F27,RASHODI!F41,RASHODI!F53,RASHODI!F67,RASHODI!F83,RASHODI!F93,RASHODI!F103,RASHODI!F111,RASHODI!F115,RASHODI!F123,RASHODI!F131,RASHODI!F135)</f>
        <v>156069.9</v>
      </c>
    </row>
    <row r="33" spans="1:7">
      <c r="A33" s="131"/>
      <c r="B33" s="131">
        <v>34</v>
      </c>
      <c r="C33" s="141" t="s">
        <v>115</v>
      </c>
      <c r="D33" s="139">
        <f>SUM(RASHODI!C33,RASHODI!C73)</f>
        <v>99.54</v>
      </c>
      <c r="E33" s="138">
        <f t="shared" si="2"/>
        <v>-79.540000000000006</v>
      </c>
      <c r="F33" s="9">
        <f t="shared" si="3"/>
        <v>-79.907574844283701</v>
      </c>
      <c r="G33" s="139">
        <f>SUM(RASHODI!F33,RASHODI!F73)</f>
        <v>20</v>
      </c>
    </row>
    <row r="34" spans="1:7" ht="42" customHeight="1">
      <c r="A34" s="131"/>
      <c r="B34" s="131">
        <v>37</v>
      </c>
      <c r="C34" s="142" t="s">
        <v>116</v>
      </c>
      <c r="D34" s="139">
        <f>SUM(RASHODI!C75)</f>
        <v>26544.560000000001</v>
      </c>
      <c r="E34" s="138">
        <f t="shared" ref="E34" si="4">G34-D34</f>
        <v>2455.4399999999987</v>
      </c>
      <c r="F34" s="9">
        <f t="shared" ref="F34" si="5">IF(D34=0,100,E34/D34*100)</f>
        <v>9.2502569264662835</v>
      </c>
      <c r="G34" s="139">
        <f>SUM(RASHODI!F75)</f>
        <v>29000</v>
      </c>
    </row>
    <row r="35" spans="1:7">
      <c r="A35" s="131"/>
      <c r="B35" s="131">
        <v>38</v>
      </c>
      <c r="C35" s="141" t="s">
        <v>117</v>
      </c>
      <c r="D35" s="139">
        <f>SUM(RASHODI!C77)</f>
        <v>0</v>
      </c>
      <c r="E35" s="138">
        <f t="shared" ref="E35" si="6">G35-D35</f>
        <v>526.76</v>
      </c>
      <c r="F35" s="9">
        <f t="shared" ref="F35" si="7">IF(D35=0,100,E35/D35*100)</f>
        <v>100</v>
      </c>
      <c r="G35" s="139">
        <f>SUM(RASHODI!F77)</f>
        <v>526.76</v>
      </c>
    </row>
    <row r="36" spans="1:7" ht="25.5">
      <c r="A36" s="132">
        <v>4</v>
      </c>
      <c r="B36" s="133"/>
      <c r="C36" s="134" t="s">
        <v>113</v>
      </c>
      <c r="D36" s="139">
        <f>SUM(D37)</f>
        <v>5308.9</v>
      </c>
      <c r="E36" s="138">
        <f t="shared" si="2"/>
        <v>3613.0300000000007</v>
      </c>
      <c r="F36" s="9">
        <f t="shared" si="3"/>
        <v>68.056094482849574</v>
      </c>
      <c r="G36" s="139">
        <f>SUM(G37)</f>
        <v>8921.93</v>
      </c>
    </row>
    <row r="37" spans="1:7" ht="38.25">
      <c r="A37" s="130"/>
      <c r="B37" s="130">
        <v>42</v>
      </c>
      <c r="C37" s="135" t="s">
        <v>118</v>
      </c>
      <c r="D37" s="139">
        <f>SUM(RASHODI!C47,RASHODI!C59,RASHODI!C79,RASHODI!C89,RASHODI!C95)</f>
        <v>5308.9</v>
      </c>
      <c r="E37" s="138">
        <f t="shared" si="2"/>
        <v>3613.0300000000007</v>
      </c>
      <c r="F37" s="9">
        <f t="shared" si="3"/>
        <v>68.056094482849574</v>
      </c>
      <c r="G37" s="139">
        <f>SUM(RASHODI!F47,RASHODI!F59,RASHODI!F79,RASHODI!F89,RASHODI!F95)</f>
        <v>8921.93</v>
      </c>
    </row>
  </sheetData>
  <mergeCells count="14">
    <mergeCell ref="A1:G1"/>
    <mergeCell ref="A2:E2"/>
    <mergeCell ref="A3:G3"/>
    <mergeCell ref="A4:G4"/>
    <mergeCell ref="D12:D13"/>
    <mergeCell ref="E12:F12"/>
    <mergeCell ref="G12:G13"/>
    <mergeCell ref="D27:D28"/>
    <mergeCell ref="E27:F27"/>
    <mergeCell ref="G27:G28"/>
    <mergeCell ref="A6:G6"/>
    <mergeCell ref="A8:G8"/>
    <mergeCell ref="A10:G10"/>
    <mergeCell ref="A25:G2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D22" sqref="D22"/>
    </sheetView>
  </sheetViews>
  <sheetFormatPr defaultRowHeight="15"/>
  <cols>
    <col min="1" max="1" width="37.7109375" style="137" customWidth="1"/>
    <col min="2" max="5" width="25.28515625" style="137" customWidth="1"/>
    <col min="6" max="16384" width="9.140625" style="137"/>
  </cols>
  <sheetData>
    <row r="1" spans="1:7">
      <c r="A1" s="172" t="s">
        <v>80</v>
      </c>
      <c r="B1" s="173"/>
      <c r="C1" s="173"/>
      <c r="D1" s="173"/>
      <c r="E1" s="173"/>
      <c r="F1" s="173"/>
      <c r="G1" s="173"/>
    </row>
    <row r="2" spans="1:7">
      <c r="A2" s="174" t="s">
        <v>81</v>
      </c>
      <c r="B2" s="174"/>
      <c r="C2" s="174"/>
      <c r="D2" s="174"/>
      <c r="E2" s="174"/>
    </row>
    <row r="3" spans="1:7">
      <c r="A3" s="172" t="s">
        <v>82</v>
      </c>
      <c r="B3" s="173"/>
      <c r="C3" s="173"/>
      <c r="D3" s="173"/>
      <c r="E3" s="173"/>
      <c r="F3" s="173"/>
      <c r="G3" s="173"/>
    </row>
    <row r="4" spans="1:7" ht="42" customHeight="1">
      <c r="A4" s="175" t="s">
        <v>83</v>
      </c>
      <c r="B4" s="175"/>
      <c r="C4" s="175"/>
      <c r="D4" s="175"/>
      <c r="E4" s="175"/>
      <c r="F4" s="175"/>
    </row>
    <row r="5" spans="1:7" ht="18" customHeight="1">
      <c r="A5" s="123"/>
      <c r="B5" s="123"/>
      <c r="C5" s="123"/>
      <c r="D5" s="123"/>
      <c r="E5" s="123"/>
    </row>
    <row r="6" spans="1:7" ht="15.75">
      <c r="A6" s="175" t="s">
        <v>97</v>
      </c>
      <c r="B6" s="175"/>
      <c r="C6" s="175"/>
      <c r="D6" s="175"/>
      <c r="E6" s="200"/>
    </row>
    <row r="7" spans="1:7" ht="18">
      <c r="A7" s="123"/>
      <c r="B7" s="123"/>
      <c r="C7" s="123"/>
      <c r="D7" s="123"/>
      <c r="E7" s="124"/>
    </row>
    <row r="8" spans="1:7" ht="18" customHeight="1">
      <c r="A8" s="175" t="s">
        <v>98</v>
      </c>
      <c r="B8" s="201"/>
      <c r="C8" s="201"/>
      <c r="D8" s="201"/>
      <c r="E8" s="201"/>
    </row>
    <row r="9" spans="1:7" ht="18">
      <c r="A9" s="123"/>
      <c r="B9" s="123"/>
      <c r="C9" s="123"/>
      <c r="D9" s="123"/>
      <c r="E9" s="124"/>
    </row>
    <row r="10" spans="1:7" ht="15.75">
      <c r="A10" s="175" t="s">
        <v>119</v>
      </c>
      <c r="B10" s="176"/>
      <c r="C10" s="176"/>
      <c r="D10" s="176"/>
      <c r="E10" s="176"/>
    </row>
    <row r="11" spans="1:7" ht="18">
      <c r="A11" s="123"/>
      <c r="B11" s="123"/>
      <c r="C11" s="123"/>
      <c r="D11" s="123"/>
      <c r="E11" s="124"/>
    </row>
    <row r="12" spans="1:7">
      <c r="A12" s="125" t="s">
        <v>120</v>
      </c>
      <c r="B12" s="154" t="s">
        <v>58</v>
      </c>
      <c r="C12" s="170" t="s">
        <v>47</v>
      </c>
      <c r="D12" s="171"/>
      <c r="E12" s="154" t="s">
        <v>59</v>
      </c>
    </row>
    <row r="13" spans="1:7" ht="15.75" customHeight="1">
      <c r="A13" s="129"/>
      <c r="B13" s="155"/>
      <c r="C13" s="68" t="s">
        <v>29</v>
      </c>
      <c r="D13" s="68" t="s">
        <v>30</v>
      </c>
      <c r="E13" s="155"/>
    </row>
    <row r="14" spans="1:7" ht="15.75" customHeight="1">
      <c r="A14" s="129" t="s">
        <v>121</v>
      </c>
      <c r="B14" s="138">
        <f>SUM(B15)</f>
        <v>1000817.55</v>
      </c>
      <c r="C14" s="138">
        <f t="shared" ref="C14:C16" si="0">E14-B14</f>
        <v>200502.35000000033</v>
      </c>
      <c r="D14" s="9">
        <f t="shared" ref="D14:D16" si="1">IF(B14=0,100,C14/B14*100)</f>
        <v>20.03385632076499</v>
      </c>
      <c r="E14" s="138">
        <f>SUM(E15)</f>
        <v>1201319.9000000004</v>
      </c>
    </row>
    <row r="15" spans="1:7" ht="15.75" customHeight="1">
      <c r="A15" s="129" t="s">
        <v>122</v>
      </c>
      <c r="B15" s="138">
        <f>SUM(B16:B17)</f>
        <v>1000817.55</v>
      </c>
      <c r="C15" s="138">
        <f t="shared" si="0"/>
        <v>200502.35000000033</v>
      </c>
      <c r="D15" s="9">
        <f t="shared" si="1"/>
        <v>20.03385632076499</v>
      </c>
      <c r="E15" s="138">
        <f>SUM(E16:E17)</f>
        <v>1201319.9000000004</v>
      </c>
    </row>
    <row r="16" spans="1:7">
      <c r="A16" s="204" t="s">
        <v>123</v>
      </c>
      <c r="B16" s="138">
        <f>SUM(RASHODI!C14,RASHODI!C23,RASHODI!C36,RASHODI!C51,RASHODI!C62,RASHODI!C82,RASHODI!C92,RASHODI!C97,RASHODI!C117,RASHODI!C125)</f>
        <v>984200.65</v>
      </c>
      <c r="C16" s="138">
        <f t="shared" si="0"/>
        <v>167353.39000000025</v>
      </c>
      <c r="D16" s="9">
        <f t="shared" si="1"/>
        <v>17.003991005289443</v>
      </c>
      <c r="E16" s="138">
        <f>SUM(RASHODI!F14,RASHODI!F23,RASHODI!F36,RASHODI!F51,RASHODI!F62,RASHODI!F82,RASHODI!F97,RASHODI!F117)</f>
        <v>1151554.0400000003</v>
      </c>
    </row>
    <row r="17" spans="1:5">
      <c r="A17" s="141" t="s">
        <v>124</v>
      </c>
      <c r="B17" s="138">
        <f>SUM(RASHODI!C53,RASHODI!C59,RASHODI!C109,RASHODI!C113,RASHODI!C129,RASHODI!C133)</f>
        <v>16616.900000000001</v>
      </c>
      <c r="C17" s="138">
        <f t="shared" ref="C17" si="2">E17-B17</f>
        <v>33148.959999999999</v>
      </c>
      <c r="D17" s="9">
        <f t="shared" ref="D17" si="3">IF(B17=0,100,C17/B17*100)</f>
        <v>199.48943545426641</v>
      </c>
      <c r="E17" s="138">
        <f>SUM(RASHODI!F53,RASHODI!F59,RASHODI!F109,RASHODI!F113,RASHODI!F129,RASHODI!F133)</f>
        <v>49765.86</v>
      </c>
    </row>
    <row r="18" spans="1:5">
      <c r="A18" s="129"/>
      <c r="B18" s="202"/>
      <c r="C18" s="203"/>
      <c r="D18" s="203"/>
      <c r="E18" s="203"/>
    </row>
    <row r="19" spans="1:5">
      <c r="A19" s="205"/>
      <c r="B19" s="202"/>
      <c r="C19" s="203"/>
      <c r="D19" s="203"/>
      <c r="E19" s="203"/>
    </row>
  </sheetData>
  <mergeCells count="10">
    <mergeCell ref="B12:B13"/>
    <mergeCell ref="C12:D12"/>
    <mergeCell ref="E12:E13"/>
    <mergeCell ref="A6:E6"/>
    <mergeCell ref="A8:E8"/>
    <mergeCell ref="A10:E10"/>
    <mergeCell ref="A4:F4"/>
    <mergeCell ref="A1:G1"/>
    <mergeCell ref="A2:E2"/>
    <mergeCell ref="A3:G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="170" zoomScaleNormal="170" zoomScaleSheetLayoutView="100" workbookViewId="0">
      <selection activeCell="B20" sqref="B20"/>
    </sheetView>
  </sheetViews>
  <sheetFormatPr defaultColWidth="9.140625" defaultRowHeight="15"/>
  <cols>
    <col min="1" max="1" width="7.28515625" style="5" customWidth="1"/>
    <col min="2" max="2" width="40.28515625" style="5" customWidth="1"/>
    <col min="3" max="3" width="12.140625" style="2" customWidth="1"/>
    <col min="4" max="4" width="10.5703125" style="2" customWidth="1"/>
    <col min="5" max="5" width="10.140625" style="2" customWidth="1"/>
    <col min="6" max="6" width="11.7109375" style="2" customWidth="1"/>
    <col min="7" max="10" width="9.140625" style="47"/>
    <col min="11" max="16384" width="9.140625" style="5"/>
  </cols>
  <sheetData>
    <row r="1" spans="1:10" s="14" customFormat="1" ht="18" customHeight="1">
      <c r="A1" s="14" t="s">
        <v>84</v>
      </c>
      <c r="C1" s="15"/>
      <c r="D1" s="15"/>
      <c r="E1" s="15"/>
      <c r="F1" s="15"/>
      <c r="G1" s="45"/>
      <c r="H1" s="45"/>
      <c r="I1" s="45"/>
      <c r="J1" s="45"/>
    </row>
    <row r="2" spans="1:10" s="42" customFormat="1" ht="18" customHeight="1">
      <c r="A2" s="121" t="s">
        <v>82</v>
      </c>
      <c r="C2" s="43"/>
      <c r="D2" s="43"/>
      <c r="E2" s="43"/>
      <c r="F2" s="43"/>
      <c r="G2" s="52"/>
      <c r="H2" s="52"/>
      <c r="I2" s="52"/>
      <c r="J2" s="52"/>
    </row>
    <row r="3" spans="1:10" s="13" customFormat="1" ht="18" customHeight="1">
      <c r="C3" s="2"/>
      <c r="D3" s="2"/>
      <c r="E3" s="2"/>
      <c r="F3" s="2"/>
      <c r="G3" s="46"/>
      <c r="H3" s="46"/>
      <c r="I3" s="46"/>
      <c r="J3" s="46"/>
    </row>
    <row r="4" spans="1:10" s="13" customFormat="1" ht="18" customHeight="1">
      <c r="A4" s="185" t="str">
        <f>'OPĆI DIO'!A6:I6</f>
        <v>IZMJENE I DOPUNE (REBALANS) FINANCIJSKOG PLANA ZA 2023.</v>
      </c>
      <c r="B4" s="185"/>
      <c r="C4" s="185"/>
      <c r="D4" s="185"/>
      <c r="E4" s="185"/>
      <c r="F4" s="185"/>
      <c r="G4" s="46"/>
      <c r="H4" s="46"/>
      <c r="I4" s="46"/>
      <c r="J4" s="46"/>
    </row>
    <row r="5" spans="1:10" ht="18" customHeight="1">
      <c r="A5" s="185" t="s">
        <v>22</v>
      </c>
      <c r="B5" s="185"/>
      <c r="C5" s="185"/>
      <c r="D5" s="185"/>
      <c r="E5" s="185"/>
      <c r="F5" s="185"/>
    </row>
    <row r="6" spans="1:10" ht="15.75" thickBot="1"/>
    <row r="7" spans="1:10" ht="22.5" customHeight="1" thickTop="1">
      <c r="A7" s="179" t="s">
        <v>5</v>
      </c>
      <c r="B7" s="181" t="s">
        <v>32</v>
      </c>
      <c r="C7" s="183" t="s">
        <v>58</v>
      </c>
      <c r="D7" s="190" t="s">
        <v>47</v>
      </c>
      <c r="E7" s="190"/>
      <c r="F7" s="188" t="s">
        <v>59</v>
      </c>
    </row>
    <row r="8" spans="1:10" s="3" customFormat="1" ht="22.5" customHeight="1" thickBot="1">
      <c r="A8" s="180"/>
      <c r="B8" s="182"/>
      <c r="C8" s="184"/>
      <c r="D8" s="60" t="s">
        <v>29</v>
      </c>
      <c r="E8" s="60" t="s">
        <v>30</v>
      </c>
      <c r="F8" s="189"/>
      <c r="G8" s="48"/>
      <c r="H8" s="48"/>
      <c r="I8" s="48"/>
      <c r="J8" s="48"/>
    </row>
    <row r="9" spans="1:10" s="4" customFormat="1" ht="9" thickTop="1">
      <c r="A9" s="6"/>
      <c r="B9" s="6"/>
      <c r="C9" s="7"/>
      <c r="D9" s="7"/>
      <c r="E9" s="7"/>
      <c r="F9" s="7"/>
      <c r="G9" s="49"/>
      <c r="H9" s="49"/>
      <c r="I9" s="49"/>
      <c r="J9" s="49"/>
    </row>
    <row r="10" spans="1:10" s="12" customFormat="1" ht="15" customHeight="1">
      <c r="A10" s="186" t="s">
        <v>37</v>
      </c>
      <c r="B10" s="187"/>
      <c r="C10" s="115">
        <f>C11+C14+C19+C24+C34+C39+C44</f>
        <v>1000817.55</v>
      </c>
      <c r="D10" s="115">
        <f>F10-C10</f>
        <v>200502.34999999986</v>
      </c>
      <c r="E10" s="115">
        <f>IF(C10=0,"-",D10/C10*100)</f>
        <v>20.033856320764944</v>
      </c>
      <c r="F10" s="115">
        <f>F11+F14+F19+F24+F34+F39+F44</f>
        <v>1201319.8999999999</v>
      </c>
    </row>
    <row r="11" spans="1:10" s="16" customFormat="1" ht="15" customHeight="1">
      <c r="A11" s="177" t="s">
        <v>70</v>
      </c>
      <c r="B11" s="178"/>
      <c r="C11" s="105">
        <f>C12</f>
        <v>61949.68</v>
      </c>
      <c r="D11" s="105">
        <f t="shared" ref="D11:D47" si="0">F11-C11</f>
        <v>8426.3100000000049</v>
      </c>
      <c r="E11" s="105">
        <f t="shared" ref="E11:E47" si="1">IF(C11=0,"-",D11/C11*100)</f>
        <v>13.601862027374484</v>
      </c>
      <c r="F11" s="116">
        <f>F12</f>
        <v>70375.990000000005</v>
      </c>
    </row>
    <row r="12" spans="1:10" s="16" customFormat="1" ht="15" customHeight="1">
      <c r="A12" s="22">
        <v>67</v>
      </c>
      <c r="B12" s="23" t="s">
        <v>33</v>
      </c>
      <c r="C12" s="24">
        <f>C13</f>
        <v>61949.68</v>
      </c>
      <c r="D12" s="24">
        <f t="shared" si="0"/>
        <v>8426.3100000000049</v>
      </c>
      <c r="E12" s="24">
        <f t="shared" si="1"/>
        <v>13.601862027374484</v>
      </c>
      <c r="F12" s="25">
        <f>F13</f>
        <v>70375.990000000005</v>
      </c>
    </row>
    <row r="13" spans="1:10" s="12" customFormat="1" ht="22.5">
      <c r="A13" s="26">
        <v>671</v>
      </c>
      <c r="B13" s="27" t="s">
        <v>34</v>
      </c>
      <c r="C13" s="28">
        <v>61949.68</v>
      </c>
      <c r="D13" s="28">
        <f t="shared" si="0"/>
        <v>8426.3100000000049</v>
      </c>
      <c r="E13" s="28">
        <f t="shared" si="1"/>
        <v>13.601862027374484</v>
      </c>
      <c r="F13" s="62">
        <v>70375.990000000005</v>
      </c>
    </row>
    <row r="14" spans="1:10" s="11" customFormat="1" ht="15" customHeight="1">
      <c r="A14" s="177" t="s">
        <v>71</v>
      </c>
      <c r="B14" s="178"/>
      <c r="C14" s="105">
        <f>C15+C17</f>
        <v>2654.45</v>
      </c>
      <c r="D14" s="105">
        <f t="shared" si="0"/>
        <v>3345.55</v>
      </c>
      <c r="E14" s="105">
        <f t="shared" si="1"/>
        <v>126.03552525005182</v>
      </c>
      <c r="F14" s="106">
        <f>F15+F17</f>
        <v>6000</v>
      </c>
    </row>
    <row r="15" spans="1:10" s="17" customFormat="1" ht="22.5">
      <c r="A15" s="22">
        <v>66</v>
      </c>
      <c r="B15" s="23" t="s">
        <v>35</v>
      </c>
      <c r="C15" s="24">
        <f>C16</f>
        <v>1990.84</v>
      </c>
      <c r="D15" s="24">
        <f t="shared" si="0"/>
        <v>3011.8199999999997</v>
      </c>
      <c r="E15" s="24">
        <f t="shared" si="1"/>
        <v>151.28388017118402</v>
      </c>
      <c r="F15" s="61">
        <f>F16</f>
        <v>5002.66</v>
      </c>
    </row>
    <row r="16" spans="1:10" s="48" customFormat="1" ht="15" customHeight="1">
      <c r="A16" s="26">
        <v>661</v>
      </c>
      <c r="B16" s="92" t="s">
        <v>43</v>
      </c>
      <c r="C16" s="28">
        <v>1990.84</v>
      </c>
      <c r="D16" s="28">
        <f t="shared" si="0"/>
        <v>3011.8199999999997</v>
      </c>
      <c r="E16" s="28">
        <f t="shared" si="1"/>
        <v>151.28388017118402</v>
      </c>
      <c r="F16" s="62">
        <v>5002.66</v>
      </c>
    </row>
    <row r="17" spans="1:6" s="51" customFormat="1" ht="15" customHeight="1">
      <c r="A17" s="22">
        <v>92</v>
      </c>
      <c r="B17" s="23" t="s">
        <v>62</v>
      </c>
      <c r="C17" s="24">
        <f>C18</f>
        <v>663.61</v>
      </c>
      <c r="D17" s="24">
        <f t="shared" si="0"/>
        <v>333.73</v>
      </c>
      <c r="E17" s="24">
        <f t="shared" si="1"/>
        <v>50.290080016877383</v>
      </c>
      <c r="F17" s="61">
        <f>F18</f>
        <v>997.34</v>
      </c>
    </row>
    <row r="18" spans="1:6" s="48" customFormat="1" ht="15" customHeight="1">
      <c r="A18" s="26">
        <v>922</v>
      </c>
      <c r="B18" s="39" t="s">
        <v>63</v>
      </c>
      <c r="C18" s="28">
        <v>663.61</v>
      </c>
      <c r="D18" s="28">
        <f t="shared" si="0"/>
        <v>333.73</v>
      </c>
      <c r="E18" s="28">
        <f t="shared" si="1"/>
        <v>50.290080016877383</v>
      </c>
      <c r="F18" s="62">
        <v>997.34</v>
      </c>
    </row>
    <row r="19" spans="1:6" s="8" customFormat="1" ht="15" customHeight="1">
      <c r="A19" s="177" t="s">
        <v>72</v>
      </c>
      <c r="B19" s="178"/>
      <c r="C19" s="105">
        <f>C20+C22</f>
        <v>7963.37</v>
      </c>
      <c r="D19" s="105">
        <f t="shared" si="0"/>
        <v>-1359.6899999999996</v>
      </c>
      <c r="E19" s="105">
        <f t="shared" si="1"/>
        <v>-17.074303969299425</v>
      </c>
      <c r="F19" s="116">
        <f>F20+F22</f>
        <v>6603.68</v>
      </c>
    </row>
    <row r="20" spans="1:6" s="21" customFormat="1" ht="15" customHeight="1">
      <c r="A20" s="22">
        <v>65</v>
      </c>
      <c r="B20" s="107" t="s">
        <v>23</v>
      </c>
      <c r="C20" s="24">
        <f>C21</f>
        <v>5308.91</v>
      </c>
      <c r="D20" s="24">
        <f t="shared" si="0"/>
        <v>-4326.8899999999994</v>
      </c>
      <c r="E20" s="24">
        <f t="shared" si="1"/>
        <v>-81.502417633751563</v>
      </c>
      <c r="F20" s="61">
        <f>F21</f>
        <v>982.02</v>
      </c>
    </row>
    <row r="21" spans="1:6" s="91" customFormat="1" ht="15" customHeight="1">
      <c r="A21" s="26">
        <v>652</v>
      </c>
      <c r="B21" s="90" t="s">
        <v>24</v>
      </c>
      <c r="C21" s="28">
        <v>5308.91</v>
      </c>
      <c r="D21" s="28">
        <f t="shared" si="0"/>
        <v>-4326.8899999999994</v>
      </c>
      <c r="E21" s="28">
        <f t="shared" si="1"/>
        <v>-81.502417633751563</v>
      </c>
      <c r="F21" s="62">
        <v>982.02</v>
      </c>
    </row>
    <row r="22" spans="1:6" s="108" customFormat="1" ht="15" customHeight="1">
      <c r="A22" s="22">
        <v>92</v>
      </c>
      <c r="B22" s="23" t="s">
        <v>62</v>
      </c>
      <c r="C22" s="24">
        <f>C23</f>
        <v>2654.46</v>
      </c>
      <c r="D22" s="24">
        <f t="shared" si="0"/>
        <v>2967.2</v>
      </c>
      <c r="E22" s="24">
        <f t="shared" si="1"/>
        <v>111.78168064314397</v>
      </c>
      <c r="F22" s="25">
        <f>F23</f>
        <v>5621.66</v>
      </c>
    </row>
    <row r="23" spans="1:6" s="91" customFormat="1" ht="15" customHeight="1">
      <c r="A23" s="26">
        <v>922</v>
      </c>
      <c r="B23" s="39" t="s">
        <v>63</v>
      </c>
      <c r="C23" s="28">
        <v>2654.46</v>
      </c>
      <c r="D23" s="28">
        <f t="shared" si="0"/>
        <v>2967.2</v>
      </c>
      <c r="E23" s="28">
        <f t="shared" si="1"/>
        <v>111.78168064314397</v>
      </c>
      <c r="F23" s="62">
        <v>5621.66</v>
      </c>
    </row>
    <row r="24" spans="1:6" s="11" customFormat="1" ht="15" customHeight="1">
      <c r="A24" s="177" t="s">
        <v>69</v>
      </c>
      <c r="B24" s="178"/>
      <c r="C24" s="105">
        <f>C25+C32</f>
        <v>906403.87</v>
      </c>
      <c r="D24" s="105">
        <f t="shared" si="0"/>
        <v>194753.34999999998</v>
      </c>
      <c r="E24" s="105">
        <f t="shared" si="1"/>
        <v>21.4863767075487</v>
      </c>
      <c r="F24" s="106">
        <f>F25+F32</f>
        <v>1101157.22</v>
      </c>
    </row>
    <row r="25" spans="1:6" s="18" customFormat="1" ht="21" customHeight="1">
      <c r="A25" s="22">
        <v>63</v>
      </c>
      <c r="B25" s="38" t="s">
        <v>25</v>
      </c>
      <c r="C25" s="24">
        <f>SUM(C26:C31)</f>
        <v>906403.87</v>
      </c>
      <c r="D25" s="24">
        <f t="shared" si="0"/>
        <v>194753.34999999998</v>
      </c>
      <c r="E25" s="24">
        <f t="shared" si="1"/>
        <v>21.4863767075487</v>
      </c>
      <c r="F25" s="25">
        <f>SUM(F26:F31)</f>
        <v>1101157.22</v>
      </c>
    </row>
    <row r="26" spans="1:6" s="18" customFormat="1" ht="22.5" customHeight="1">
      <c r="A26" s="26">
        <v>632</v>
      </c>
      <c r="B26" s="39" t="s">
        <v>61</v>
      </c>
      <c r="C26" s="28"/>
      <c r="D26" s="28">
        <f t="shared" si="0"/>
        <v>0</v>
      </c>
      <c r="E26" s="28" t="str">
        <f t="shared" si="1"/>
        <v>-</v>
      </c>
      <c r="F26" s="62"/>
    </row>
    <row r="27" spans="1:6" s="21" customFormat="1" ht="15" customHeight="1">
      <c r="A27" s="26">
        <v>634</v>
      </c>
      <c r="B27" s="39" t="s">
        <v>38</v>
      </c>
      <c r="C27" s="28"/>
      <c r="D27" s="28">
        <f t="shared" si="0"/>
        <v>0</v>
      </c>
      <c r="E27" s="28" t="str">
        <f t="shared" si="1"/>
        <v>-</v>
      </c>
      <c r="F27" s="62"/>
    </row>
    <row r="28" spans="1:6" s="21" customFormat="1" ht="15" customHeight="1">
      <c r="A28" s="26">
        <v>636</v>
      </c>
      <c r="B28" s="27" t="s">
        <v>60</v>
      </c>
      <c r="C28" s="28">
        <v>30300.61</v>
      </c>
      <c r="D28" s="28">
        <f t="shared" si="0"/>
        <v>41448.679999999993</v>
      </c>
      <c r="E28" s="28">
        <f t="shared" si="1"/>
        <v>136.79156954265935</v>
      </c>
      <c r="F28" s="62">
        <v>71749.289999999994</v>
      </c>
    </row>
    <row r="29" spans="1:6" s="21" customFormat="1" ht="15" customHeight="1">
      <c r="A29" s="26">
        <v>636</v>
      </c>
      <c r="B29" s="27" t="s">
        <v>44</v>
      </c>
      <c r="C29" s="28">
        <v>876103.26</v>
      </c>
      <c r="D29" s="28">
        <f t="shared" si="0"/>
        <v>153304.67000000004</v>
      </c>
      <c r="E29" s="28">
        <f t="shared" si="1"/>
        <v>17.498470442856252</v>
      </c>
      <c r="F29" s="62">
        <v>1029407.93</v>
      </c>
    </row>
    <row r="30" spans="1:6" s="48" customFormat="1" ht="15" customHeight="1">
      <c r="A30" s="26">
        <v>638</v>
      </c>
      <c r="B30" s="27" t="s">
        <v>39</v>
      </c>
      <c r="C30" s="28"/>
      <c r="D30" s="28">
        <f t="shared" si="0"/>
        <v>0</v>
      </c>
      <c r="E30" s="28" t="str">
        <f t="shared" si="1"/>
        <v>-</v>
      </c>
      <c r="F30" s="62"/>
    </row>
    <row r="31" spans="1:6" s="48" customFormat="1" ht="15" customHeight="1">
      <c r="A31" s="26">
        <v>639</v>
      </c>
      <c r="B31" s="27" t="s">
        <v>66</v>
      </c>
      <c r="C31" s="28"/>
      <c r="D31" s="28">
        <f t="shared" si="0"/>
        <v>0</v>
      </c>
      <c r="E31" s="28" t="str">
        <f t="shared" si="1"/>
        <v>-</v>
      </c>
      <c r="F31" s="62"/>
    </row>
    <row r="32" spans="1:6" s="51" customFormat="1" ht="15" customHeight="1">
      <c r="A32" s="22">
        <v>92</v>
      </c>
      <c r="B32" s="23" t="s">
        <v>62</v>
      </c>
      <c r="C32" s="24">
        <f>C33</f>
        <v>0</v>
      </c>
      <c r="D32" s="24">
        <f t="shared" si="0"/>
        <v>0</v>
      </c>
      <c r="E32" s="24" t="str">
        <f t="shared" si="1"/>
        <v>-</v>
      </c>
      <c r="F32" s="61">
        <f>F33</f>
        <v>0</v>
      </c>
    </row>
    <row r="33" spans="1:6" s="48" customFormat="1" ht="15" customHeight="1">
      <c r="A33" s="26">
        <v>922</v>
      </c>
      <c r="B33" s="39" t="s">
        <v>63</v>
      </c>
      <c r="C33" s="28"/>
      <c r="D33" s="28">
        <f t="shared" si="0"/>
        <v>0</v>
      </c>
      <c r="E33" s="28" t="str">
        <f t="shared" si="1"/>
        <v>-</v>
      </c>
      <c r="F33" s="62"/>
    </row>
    <row r="34" spans="1:6" s="11" customFormat="1" ht="15" customHeight="1">
      <c r="A34" s="177" t="s">
        <v>73</v>
      </c>
      <c r="B34" s="178"/>
      <c r="C34" s="105">
        <f>C35+C37</f>
        <v>1128.1500000000001</v>
      </c>
      <c r="D34" s="105">
        <f t="shared" si="0"/>
        <v>802.84999999999991</v>
      </c>
      <c r="E34" s="105">
        <f t="shared" si="1"/>
        <v>71.165181935026354</v>
      </c>
      <c r="F34" s="106">
        <f>F35+F37</f>
        <v>1931</v>
      </c>
    </row>
    <row r="35" spans="1:6" s="18" customFormat="1" ht="15" customHeight="1">
      <c r="A35" s="22">
        <v>66</v>
      </c>
      <c r="B35" s="23" t="s">
        <v>40</v>
      </c>
      <c r="C35" s="24">
        <f>C36</f>
        <v>1128.1500000000001</v>
      </c>
      <c r="D35" s="24">
        <f t="shared" si="0"/>
        <v>802.84999999999991</v>
      </c>
      <c r="E35" s="24">
        <f t="shared" si="1"/>
        <v>71.165181935026354</v>
      </c>
      <c r="F35" s="61">
        <f>F36</f>
        <v>1931</v>
      </c>
    </row>
    <row r="36" spans="1:6" s="48" customFormat="1" ht="22.5" customHeight="1">
      <c r="A36" s="26">
        <v>663</v>
      </c>
      <c r="B36" s="39" t="s">
        <v>27</v>
      </c>
      <c r="C36" s="28">
        <v>1128.1500000000001</v>
      </c>
      <c r="D36" s="28">
        <f t="shared" si="0"/>
        <v>802.84999999999991</v>
      </c>
      <c r="E36" s="28">
        <f t="shared" si="1"/>
        <v>71.165181935026354</v>
      </c>
      <c r="F36" s="62">
        <v>1931</v>
      </c>
    </row>
    <row r="37" spans="1:6" s="51" customFormat="1" ht="15" customHeight="1">
      <c r="A37" s="22">
        <v>92</v>
      </c>
      <c r="B37" s="23" t="s">
        <v>62</v>
      </c>
      <c r="C37" s="24">
        <f>C38</f>
        <v>0</v>
      </c>
      <c r="D37" s="24">
        <f t="shared" si="0"/>
        <v>0</v>
      </c>
      <c r="E37" s="24" t="str">
        <f t="shared" si="1"/>
        <v>-</v>
      </c>
      <c r="F37" s="25">
        <f>F38</f>
        <v>0</v>
      </c>
    </row>
    <row r="38" spans="1:6" s="48" customFormat="1" ht="15" customHeight="1">
      <c r="A38" s="26">
        <v>922</v>
      </c>
      <c r="B38" s="39" t="s">
        <v>63</v>
      </c>
      <c r="C38" s="28"/>
      <c r="D38" s="28">
        <f t="shared" si="0"/>
        <v>0</v>
      </c>
      <c r="E38" s="28" t="str">
        <f t="shared" si="1"/>
        <v>-</v>
      </c>
      <c r="F38" s="62"/>
    </row>
    <row r="39" spans="1:6" s="11" customFormat="1" ht="15" customHeight="1">
      <c r="A39" s="177" t="s">
        <v>74</v>
      </c>
      <c r="B39" s="178"/>
      <c r="C39" s="105">
        <f>C40+C42</f>
        <v>0</v>
      </c>
      <c r="D39" s="105">
        <f t="shared" si="0"/>
        <v>0</v>
      </c>
      <c r="E39" s="105" t="str">
        <f t="shared" si="1"/>
        <v>-</v>
      </c>
      <c r="F39" s="105">
        <f>F40+F42</f>
        <v>0</v>
      </c>
    </row>
    <row r="40" spans="1:6" s="17" customFormat="1" ht="22.5">
      <c r="A40" s="22">
        <v>72</v>
      </c>
      <c r="B40" s="38" t="s">
        <v>41</v>
      </c>
      <c r="C40" s="24">
        <f>C41</f>
        <v>0</v>
      </c>
      <c r="D40" s="24">
        <f t="shared" si="0"/>
        <v>0</v>
      </c>
      <c r="E40" s="24" t="str">
        <f t="shared" si="1"/>
        <v>-</v>
      </c>
      <c r="F40" s="61">
        <f>F41</f>
        <v>0</v>
      </c>
    </row>
    <row r="41" spans="1:6" s="93" customFormat="1">
      <c r="A41" s="26">
        <v>721</v>
      </c>
      <c r="B41" s="92" t="s">
        <v>26</v>
      </c>
      <c r="C41" s="28"/>
      <c r="D41" s="28">
        <f t="shared" si="0"/>
        <v>0</v>
      </c>
      <c r="E41" s="28" t="str">
        <f t="shared" si="1"/>
        <v>-</v>
      </c>
      <c r="F41" s="62"/>
    </row>
    <row r="42" spans="1:6" s="109" customFormat="1">
      <c r="A42" s="22">
        <v>92</v>
      </c>
      <c r="B42" s="23" t="s">
        <v>62</v>
      </c>
      <c r="C42" s="111">
        <f>C43</f>
        <v>0</v>
      </c>
      <c r="D42" s="111">
        <f t="shared" si="0"/>
        <v>0</v>
      </c>
      <c r="E42" s="111" t="str">
        <f t="shared" si="1"/>
        <v>-</v>
      </c>
      <c r="F42" s="112">
        <f>F43</f>
        <v>0</v>
      </c>
    </row>
    <row r="43" spans="1:6" s="47" customFormat="1" ht="15" customHeight="1">
      <c r="A43" s="94">
        <v>922</v>
      </c>
      <c r="B43" s="95" t="s">
        <v>63</v>
      </c>
      <c r="C43" s="113"/>
      <c r="D43" s="113">
        <f t="shared" si="0"/>
        <v>0</v>
      </c>
      <c r="E43" s="113" t="str">
        <f t="shared" si="1"/>
        <v>-</v>
      </c>
      <c r="F43" s="114"/>
    </row>
    <row r="44" spans="1:6" s="47" customFormat="1" ht="15" customHeight="1">
      <c r="A44" s="177" t="s">
        <v>77</v>
      </c>
      <c r="B44" s="178"/>
      <c r="C44" s="105">
        <f>C45+C47</f>
        <v>20718.03</v>
      </c>
      <c r="D44" s="105">
        <f t="shared" si="0"/>
        <v>-5466.0199999999986</v>
      </c>
      <c r="E44" s="105">
        <f t="shared" si="1"/>
        <v>-26.382913819508897</v>
      </c>
      <c r="F44" s="106">
        <f>F45+F47</f>
        <v>15252.01</v>
      </c>
    </row>
    <row r="45" spans="1:6" ht="26.25" customHeight="1">
      <c r="A45" s="22">
        <v>63</v>
      </c>
      <c r="B45" s="38" t="s">
        <v>25</v>
      </c>
      <c r="C45" s="24">
        <f>C46</f>
        <v>12064.5</v>
      </c>
      <c r="D45" s="24">
        <f t="shared" si="0"/>
        <v>-1679.67</v>
      </c>
      <c r="E45" s="24">
        <f t="shared" si="1"/>
        <v>-13.922417008578888</v>
      </c>
      <c r="F45" s="61">
        <f>F46</f>
        <v>10384.83</v>
      </c>
    </row>
    <row r="46" spans="1:6">
      <c r="A46" s="26">
        <v>639</v>
      </c>
      <c r="B46" s="39" t="s">
        <v>78</v>
      </c>
      <c r="C46" s="28">
        <v>12064.5</v>
      </c>
      <c r="D46" s="28">
        <f t="shared" si="0"/>
        <v>-1679.67</v>
      </c>
      <c r="E46" s="28">
        <f t="shared" si="1"/>
        <v>-13.922417008578888</v>
      </c>
      <c r="F46" s="62">
        <v>10384.83</v>
      </c>
    </row>
    <row r="47" spans="1:6">
      <c r="A47" s="22">
        <v>67</v>
      </c>
      <c r="B47" s="23" t="s">
        <v>33</v>
      </c>
      <c r="C47" s="24">
        <f>SUM(C48)</f>
        <v>8653.5300000000007</v>
      </c>
      <c r="D47" s="24">
        <f t="shared" si="0"/>
        <v>-3786.3500000000004</v>
      </c>
      <c r="E47" s="24">
        <f t="shared" si="1"/>
        <v>-43.754976292911678</v>
      </c>
      <c r="F47" s="61">
        <f>SUM(F48)</f>
        <v>4867.18</v>
      </c>
    </row>
    <row r="48" spans="1:6" ht="22.5">
      <c r="A48" s="26">
        <v>671</v>
      </c>
      <c r="B48" s="27" t="s">
        <v>34</v>
      </c>
      <c r="C48" s="28">
        <v>8653.5300000000007</v>
      </c>
      <c r="D48" s="28">
        <f t="shared" ref="D48" si="2">F48-C48</f>
        <v>-3786.3500000000004</v>
      </c>
      <c r="E48" s="28">
        <f t="shared" ref="E48" si="3">IF(C48=0,"-",D48/C48*100)</f>
        <v>-43.754976292911678</v>
      </c>
      <c r="F48" s="62">
        <v>4867.18</v>
      </c>
    </row>
  </sheetData>
  <mergeCells count="15">
    <mergeCell ref="C7:C8"/>
    <mergeCell ref="A11:B11"/>
    <mergeCell ref="A4:F4"/>
    <mergeCell ref="A10:B10"/>
    <mergeCell ref="A14:B14"/>
    <mergeCell ref="A5:F5"/>
    <mergeCell ref="F7:F8"/>
    <mergeCell ref="D7:E7"/>
    <mergeCell ref="A44:B44"/>
    <mergeCell ref="A39:B39"/>
    <mergeCell ref="A34:B34"/>
    <mergeCell ref="A7:A8"/>
    <mergeCell ref="B7:B8"/>
    <mergeCell ref="A19:B19"/>
    <mergeCell ref="A24:B24"/>
  </mergeCells>
  <pageMargins left="0.39370078740157483" right="0" top="0.78740157480314965" bottom="0.39370078740157483" header="0.31496062992125984" footer="0.31496062992125984"/>
  <pageSetup paperSize="9" orientation="portrait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="190" zoomScaleNormal="190" workbookViewId="0">
      <selection activeCell="F140" sqref="F140"/>
    </sheetView>
  </sheetViews>
  <sheetFormatPr defaultColWidth="9.140625" defaultRowHeight="15"/>
  <cols>
    <col min="1" max="1" width="8.140625" style="5" customWidth="1"/>
    <col min="2" max="2" width="40.28515625" style="5" customWidth="1"/>
    <col min="3" max="3" width="12.140625" style="2" customWidth="1"/>
    <col min="4" max="4" width="10.5703125" style="2" customWidth="1"/>
    <col min="5" max="5" width="10.140625" style="2" customWidth="1"/>
    <col min="6" max="6" width="11.7109375" style="2" customWidth="1"/>
    <col min="7" max="16384" width="9.140625" style="5"/>
  </cols>
  <sheetData>
    <row r="1" spans="1:6" s="14" customFormat="1" ht="18" customHeight="1">
      <c r="A1" s="14" t="s">
        <v>84</v>
      </c>
      <c r="C1" s="15"/>
      <c r="D1" s="15"/>
      <c r="E1" s="15"/>
      <c r="F1" s="15"/>
    </row>
    <row r="2" spans="1:6" s="42" customFormat="1" ht="18" customHeight="1">
      <c r="A2" s="121" t="s">
        <v>82</v>
      </c>
      <c r="B2" s="121"/>
      <c r="C2" s="43"/>
      <c r="D2" s="43"/>
      <c r="E2" s="43"/>
      <c r="F2" s="43"/>
    </row>
    <row r="3" spans="1:6" s="13" customFormat="1" ht="18" customHeight="1">
      <c r="C3" s="2"/>
      <c r="D3" s="2"/>
      <c r="E3" s="2"/>
      <c r="F3" s="2"/>
    </row>
    <row r="4" spans="1:6" s="13" customFormat="1" ht="18" customHeight="1">
      <c r="A4" s="185" t="str">
        <f>'OPĆI DIO'!A6:I6</f>
        <v>IZMJENE I DOPUNE (REBALANS) FINANCIJSKOG PLANA ZA 2023.</v>
      </c>
      <c r="B4" s="185"/>
      <c r="C4" s="185"/>
      <c r="D4" s="185"/>
      <c r="E4" s="185"/>
      <c r="F4" s="185"/>
    </row>
    <row r="5" spans="1:6">
      <c r="A5" s="185" t="s">
        <v>28</v>
      </c>
      <c r="B5" s="185"/>
      <c r="C5" s="185"/>
      <c r="D5" s="185"/>
      <c r="E5" s="185"/>
      <c r="F5" s="185"/>
    </row>
    <row r="6" spans="1:6" ht="9.75" customHeight="1" thickBot="1"/>
    <row r="7" spans="1:6" ht="22.5" customHeight="1" thickTop="1">
      <c r="A7" s="179" t="s">
        <v>5</v>
      </c>
      <c r="B7" s="181" t="s">
        <v>6</v>
      </c>
      <c r="C7" s="183" t="s">
        <v>58</v>
      </c>
      <c r="D7" s="190" t="s">
        <v>36</v>
      </c>
      <c r="E7" s="190"/>
      <c r="F7" s="188" t="s">
        <v>59</v>
      </c>
    </row>
    <row r="8" spans="1:6" s="3" customFormat="1" ht="22.5" customHeight="1" thickBot="1">
      <c r="A8" s="180"/>
      <c r="B8" s="182"/>
      <c r="C8" s="184"/>
      <c r="D8" s="67" t="s">
        <v>29</v>
      </c>
      <c r="E8" s="67" t="s">
        <v>30</v>
      </c>
      <c r="F8" s="189"/>
    </row>
    <row r="9" spans="1:6" s="4" customFormat="1" ht="9" thickTop="1">
      <c r="A9" s="6"/>
      <c r="B9" s="6"/>
      <c r="C9" s="7"/>
      <c r="D9" s="7"/>
      <c r="E9" s="7"/>
      <c r="F9" s="7"/>
    </row>
    <row r="10" spans="1:6" s="58" customFormat="1" ht="15" customHeight="1">
      <c r="A10" s="198" t="s">
        <v>67</v>
      </c>
      <c r="B10" s="199"/>
      <c r="C10" s="63">
        <f>SUM(C11)</f>
        <v>1000817.55</v>
      </c>
      <c r="D10" s="63">
        <f>F10-C10</f>
        <v>200502.35000000009</v>
      </c>
      <c r="E10" s="63">
        <f>IF(C10=0,"-",D10/C10*100)</f>
        <v>20.033856320764968</v>
      </c>
      <c r="F10" s="63">
        <f>SUM(F11)</f>
        <v>1201319.9000000001</v>
      </c>
    </row>
    <row r="11" spans="1:6" s="58" customFormat="1" ht="18.600000000000001" customHeight="1">
      <c r="A11" s="55" t="s">
        <v>46</v>
      </c>
      <c r="B11" s="56" t="s">
        <v>85</v>
      </c>
      <c r="C11" s="59">
        <f t="shared" ref="C11:C12" si="0">C12</f>
        <v>1000817.55</v>
      </c>
      <c r="D11" s="59">
        <f t="shared" ref="D11:D73" si="1">F11-C11</f>
        <v>200502.35000000009</v>
      </c>
      <c r="E11" s="59">
        <f t="shared" ref="E11:E73" si="2">IF(C11=0,"-",D11/C11*100)</f>
        <v>20.033856320764968</v>
      </c>
      <c r="F11" s="64">
        <f t="shared" ref="F11:F12" si="3">F12</f>
        <v>1201319.9000000001</v>
      </c>
    </row>
    <row r="12" spans="1:6" s="101" customFormat="1" ht="15" customHeight="1">
      <c r="A12" s="196" t="s">
        <v>7</v>
      </c>
      <c r="B12" s="197"/>
      <c r="C12" s="57">
        <f t="shared" si="0"/>
        <v>1000817.55</v>
      </c>
      <c r="D12" s="57">
        <f t="shared" si="1"/>
        <v>200502.35000000009</v>
      </c>
      <c r="E12" s="57">
        <f t="shared" si="2"/>
        <v>20.033856320764968</v>
      </c>
      <c r="F12" s="65">
        <f t="shared" si="3"/>
        <v>1201319.9000000001</v>
      </c>
    </row>
    <row r="13" spans="1:6" s="101" customFormat="1" ht="15" customHeight="1">
      <c r="A13" s="196" t="s">
        <v>8</v>
      </c>
      <c r="B13" s="197"/>
      <c r="C13" s="57">
        <f>C23+C35+C14+C97+C109+C113+C117+C129+C133</f>
        <v>1000817.55</v>
      </c>
      <c r="D13" s="57">
        <f t="shared" si="1"/>
        <v>200502.35000000009</v>
      </c>
      <c r="E13" s="57">
        <f t="shared" si="2"/>
        <v>20.033856320764968</v>
      </c>
      <c r="F13" s="57">
        <f>F23+F35+F14+F97+F109+F113+F117+F129+F133</f>
        <v>1201319.9000000001</v>
      </c>
    </row>
    <row r="14" spans="1:6" s="50" customFormat="1" ht="15" customHeight="1">
      <c r="A14" s="193" t="s">
        <v>86</v>
      </c>
      <c r="B14" s="194"/>
      <c r="C14" s="57">
        <f>C15</f>
        <v>876103.26</v>
      </c>
      <c r="D14" s="57">
        <f t="shared" si="1"/>
        <v>153304.67000000004</v>
      </c>
      <c r="E14" s="57">
        <f t="shared" si="2"/>
        <v>17.498470442856252</v>
      </c>
      <c r="F14" s="57">
        <f>F15</f>
        <v>1029407.93</v>
      </c>
    </row>
    <row r="15" spans="1:6" s="48" customFormat="1" ht="15" customHeight="1">
      <c r="A15" s="177" t="s">
        <v>69</v>
      </c>
      <c r="B15" s="178"/>
      <c r="C15" s="105">
        <f>C16+C20</f>
        <v>876103.26</v>
      </c>
      <c r="D15" s="105">
        <f t="shared" si="1"/>
        <v>153304.67000000004</v>
      </c>
      <c r="E15" s="105">
        <f t="shared" si="2"/>
        <v>17.498470442856252</v>
      </c>
      <c r="F15" s="105">
        <f>F16+F20</f>
        <v>1029407.93</v>
      </c>
    </row>
    <row r="16" spans="1:6" s="50" customFormat="1" ht="11.25" customHeight="1">
      <c r="A16" s="34">
        <v>31</v>
      </c>
      <c r="B16" s="53" t="s">
        <v>17</v>
      </c>
      <c r="C16" s="24">
        <f>SUM(C17:C19)</f>
        <v>841595.33</v>
      </c>
      <c r="D16" s="24">
        <f t="shared" si="1"/>
        <v>153304.67000000004</v>
      </c>
      <c r="E16" s="24">
        <f t="shared" si="2"/>
        <v>18.215960157478541</v>
      </c>
      <c r="F16" s="25">
        <f>SUM(F17:F19)</f>
        <v>994900</v>
      </c>
    </row>
    <row r="17" spans="1:9" s="50" customFormat="1" ht="11.25" customHeight="1">
      <c r="A17" s="30">
        <v>311</v>
      </c>
      <c r="B17" s="54" t="s">
        <v>45</v>
      </c>
      <c r="C17" s="28">
        <v>698918.31</v>
      </c>
      <c r="D17" s="28">
        <f t="shared" si="1"/>
        <v>110981.68999999994</v>
      </c>
      <c r="E17" s="28">
        <f t="shared" si="2"/>
        <v>15.879064607707866</v>
      </c>
      <c r="F17" s="29">
        <v>809900</v>
      </c>
    </row>
    <row r="18" spans="1:9" s="50" customFormat="1" ht="11.25" customHeight="1">
      <c r="A18" s="30">
        <v>312</v>
      </c>
      <c r="B18" s="54" t="s">
        <v>21</v>
      </c>
      <c r="C18" s="28">
        <v>28933.57</v>
      </c>
      <c r="D18" s="28">
        <f t="shared" si="1"/>
        <v>21066.43</v>
      </c>
      <c r="E18" s="28">
        <f t="shared" si="2"/>
        <v>72.809646372708244</v>
      </c>
      <c r="F18" s="29">
        <v>50000</v>
      </c>
    </row>
    <row r="19" spans="1:9" s="50" customFormat="1" ht="11.25" customHeight="1">
      <c r="A19" s="30">
        <v>313</v>
      </c>
      <c r="B19" s="54" t="s">
        <v>42</v>
      </c>
      <c r="C19" s="28">
        <v>113743.45</v>
      </c>
      <c r="D19" s="28">
        <f t="shared" si="1"/>
        <v>21256.550000000003</v>
      </c>
      <c r="E19" s="28">
        <f t="shared" si="2"/>
        <v>18.688153032108666</v>
      </c>
      <c r="F19" s="29">
        <v>135000</v>
      </c>
      <c r="G19" s="48"/>
    </row>
    <row r="20" spans="1:9" s="50" customFormat="1" ht="11.25" customHeight="1">
      <c r="A20" s="34">
        <v>32</v>
      </c>
      <c r="B20" s="35" t="s">
        <v>9</v>
      </c>
      <c r="C20" s="24">
        <f>SUM(C21:C22)</f>
        <v>34507.93</v>
      </c>
      <c r="D20" s="24">
        <f t="shared" si="1"/>
        <v>0</v>
      </c>
      <c r="E20" s="24">
        <f t="shared" si="2"/>
        <v>0</v>
      </c>
      <c r="F20" s="25">
        <f>F21+F22</f>
        <v>34507.93</v>
      </c>
      <c r="G20" s="48"/>
    </row>
    <row r="21" spans="1:9" s="50" customFormat="1" ht="11.25" customHeight="1">
      <c r="A21" s="30">
        <v>321</v>
      </c>
      <c r="B21" s="31" t="s">
        <v>10</v>
      </c>
      <c r="C21" s="28">
        <v>31853.47</v>
      </c>
      <c r="D21" s="28"/>
      <c r="E21" s="28"/>
      <c r="F21" s="29">
        <v>31853.47</v>
      </c>
      <c r="G21" s="48"/>
    </row>
    <row r="22" spans="1:9" s="50" customFormat="1" ht="11.25" customHeight="1">
      <c r="A22" s="30">
        <v>329</v>
      </c>
      <c r="B22" s="54" t="s">
        <v>14</v>
      </c>
      <c r="C22" s="28">
        <v>2654.46</v>
      </c>
      <c r="D22" s="28">
        <f t="shared" si="1"/>
        <v>0</v>
      </c>
      <c r="E22" s="28">
        <f t="shared" si="2"/>
        <v>0</v>
      </c>
      <c r="F22" s="29">
        <v>2654.46</v>
      </c>
      <c r="G22" s="48"/>
    </row>
    <row r="23" spans="1:9" s="50" customFormat="1" ht="21.75" customHeight="1">
      <c r="A23" s="193" t="s">
        <v>87</v>
      </c>
      <c r="B23" s="194"/>
      <c r="C23" s="57">
        <f>C24</f>
        <v>61949.680000000008</v>
      </c>
      <c r="D23" s="57">
        <f t="shared" si="1"/>
        <v>8063.0699999999924</v>
      </c>
      <c r="E23" s="57">
        <f t="shared" si="2"/>
        <v>13.015515172959718</v>
      </c>
      <c r="F23" s="65">
        <f>F24</f>
        <v>70012.75</v>
      </c>
      <c r="G23" s="48"/>
    </row>
    <row r="24" spans="1:9" s="48" customFormat="1" ht="15" customHeight="1">
      <c r="A24" s="177" t="s">
        <v>79</v>
      </c>
      <c r="B24" s="178"/>
      <c r="C24" s="105">
        <f>C27+C33+C25</f>
        <v>61949.680000000008</v>
      </c>
      <c r="D24" s="105">
        <f t="shared" si="1"/>
        <v>8063.0699999999924</v>
      </c>
      <c r="E24" s="105">
        <f t="shared" si="2"/>
        <v>13.015515172959718</v>
      </c>
      <c r="F24" s="106">
        <f>F27+F33+F25</f>
        <v>70012.75</v>
      </c>
    </row>
    <row r="25" spans="1:9" s="50" customFormat="1" ht="11.25" customHeight="1">
      <c r="A25" s="34">
        <v>31</v>
      </c>
      <c r="B25" s="53" t="s">
        <v>17</v>
      </c>
      <c r="C25" s="24">
        <f>C26</f>
        <v>530.89</v>
      </c>
      <c r="D25" s="24">
        <f t="shared" si="1"/>
        <v>9.9999999999909051E-3</v>
      </c>
      <c r="E25" s="24">
        <f t="shared" si="2"/>
        <v>1.8836293770820519E-3</v>
      </c>
      <c r="F25" s="25">
        <f>F26</f>
        <v>530.9</v>
      </c>
    </row>
    <row r="26" spans="1:9" s="50" customFormat="1" ht="11.25" customHeight="1">
      <c r="A26" s="30">
        <v>312</v>
      </c>
      <c r="B26" s="54" t="s">
        <v>21</v>
      </c>
      <c r="C26" s="28">
        <v>530.89</v>
      </c>
      <c r="D26" s="28">
        <f t="shared" si="1"/>
        <v>9.9999999999909051E-3</v>
      </c>
      <c r="E26" s="28">
        <f t="shared" si="2"/>
        <v>1.8836293770820519E-3</v>
      </c>
      <c r="F26" s="29">
        <v>530.9</v>
      </c>
    </row>
    <row r="27" spans="1:9" s="8" customFormat="1" ht="11.25" customHeight="1">
      <c r="A27" s="34">
        <v>32</v>
      </c>
      <c r="B27" s="35" t="s">
        <v>9</v>
      </c>
      <c r="C27" s="36">
        <f>SUM(C28:C32)</f>
        <v>61319.250000000007</v>
      </c>
      <c r="D27" s="36">
        <f t="shared" si="1"/>
        <v>8142.5999999999985</v>
      </c>
      <c r="E27" s="36">
        <f t="shared" si="2"/>
        <v>13.279027385364298</v>
      </c>
      <c r="F27" s="37">
        <f>SUM(F28:F32)</f>
        <v>69461.850000000006</v>
      </c>
    </row>
    <row r="28" spans="1:9" s="17" customFormat="1" ht="11.25" customHeight="1">
      <c r="A28" s="30">
        <v>321</v>
      </c>
      <c r="B28" s="31" t="s">
        <v>10</v>
      </c>
      <c r="C28" s="32">
        <v>2919.9</v>
      </c>
      <c r="D28" s="32">
        <f t="shared" si="1"/>
        <v>1110.0999999999999</v>
      </c>
      <c r="E28" s="32">
        <f t="shared" si="2"/>
        <v>38.018425288537273</v>
      </c>
      <c r="F28" s="33">
        <v>4030</v>
      </c>
    </row>
    <row r="29" spans="1:9" s="17" customFormat="1" ht="11.25" customHeight="1">
      <c r="A29" s="30">
        <v>322</v>
      </c>
      <c r="B29" s="31" t="s">
        <v>11</v>
      </c>
      <c r="C29" s="32">
        <v>47382.04</v>
      </c>
      <c r="D29" s="32">
        <f t="shared" si="1"/>
        <v>-278.16999999999825</v>
      </c>
      <c r="E29" s="32">
        <f t="shared" si="2"/>
        <v>-0.58707898604618591</v>
      </c>
      <c r="F29" s="33">
        <v>47103.87</v>
      </c>
      <c r="I29" s="110"/>
    </row>
    <row r="30" spans="1:9" s="19" customFormat="1" ht="11.25" customHeight="1">
      <c r="A30" s="30">
        <v>323</v>
      </c>
      <c r="B30" s="40" t="s">
        <v>12</v>
      </c>
      <c r="C30" s="32">
        <v>8595.1200000000008</v>
      </c>
      <c r="D30" s="32">
        <f t="shared" si="1"/>
        <v>7777.2699999999986</v>
      </c>
      <c r="E30" s="32">
        <f t="shared" si="2"/>
        <v>90.484716909129801</v>
      </c>
      <c r="F30" s="33">
        <v>16372.39</v>
      </c>
    </row>
    <row r="31" spans="1:9" s="20" customFormat="1" ht="11.25" customHeight="1">
      <c r="A31" s="30">
        <v>324</v>
      </c>
      <c r="B31" s="41" t="s">
        <v>13</v>
      </c>
      <c r="C31" s="32"/>
      <c r="D31" s="32">
        <f t="shared" si="1"/>
        <v>0</v>
      </c>
      <c r="E31" s="32" t="str">
        <f t="shared" si="2"/>
        <v>-</v>
      </c>
      <c r="F31" s="33"/>
    </row>
    <row r="32" spans="1:9" s="19" customFormat="1" ht="11.25" customHeight="1">
      <c r="A32" s="30">
        <v>329</v>
      </c>
      <c r="B32" s="41" t="s">
        <v>14</v>
      </c>
      <c r="C32" s="32">
        <v>2422.19</v>
      </c>
      <c r="D32" s="32">
        <f t="shared" si="1"/>
        <v>-466.60000000000014</v>
      </c>
      <c r="E32" s="32">
        <f t="shared" si="2"/>
        <v>-19.263559010647395</v>
      </c>
      <c r="F32" s="33">
        <v>1955.59</v>
      </c>
    </row>
    <row r="33" spans="1:6" s="8" customFormat="1" ht="11.25" customHeight="1">
      <c r="A33" s="34">
        <v>34</v>
      </c>
      <c r="B33" s="35" t="s">
        <v>15</v>
      </c>
      <c r="C33" s="36">
        <f>C34</f>
        <v>99.54</v>
      </c>
      <c r="D33" s="36">
        <f t="shared" si="1"/>
        <v>-79.540000000000006</v>
      </c>
      <c r="E33" s="36">
        <f t="shared" si="2"/>
        <v>-79.907574844283701</v>
      </c>
      <c r="F33" s="37">
        <f>F34</f>
        <v>20</v>
      </c>
    </row>
    <row r="34" spans="1:6" s="17" customFormat="1" ht="11.25" customHeight="1">
      <c r="A34" s="30">
        <v>343</v>
      </c>
      <c r="B34" s="31" t="s">
        <v>16</v>
      </c>
      <c r="C34" s="32">
        <v>99.54</v>
      </c>
      <c r="D34" s="32">
        <f t="shared" si="1"/>
        <v>-79.540000000000006</v>
      </c>
      <c r="E34" s="32">
        <f t="shared" si="2"/>
        <v>-79.907574844283701</v>
      </c>
      <c r="F34" s="33">
        <v>20</v>
      </c>
    </row>
    <row r="35" spans="1:6" s="102" customFormat="1" ht="21.75" customHeight="1">
      <c r="A35" s="191" t="s">
        <v>88</v>
      </c>
      <c r="B35" s="192"/>
      <c r="C35" s="103">
        <f>C36+C50+C62+C82+C92</f>
        <v>42046.58</v>
      </c>
      <c r="D35" s="103">
        <f t="shared" si="1"/>
        <v>5942.3899999999994</v>
      </c>
      <c r="E35" s="103">
        <f t="shared" si="2"/>
        <v>14.132873589243166</v>
      </c>
      <c r="F35" s="104">
        <f>F36+F50+F62+F82+F92</f>
        <v>47988.97</v>
      </c>
    </row>
    <row r="36" spans="1:6" s="48" customFormat="1" ht="15" customHeight="1">
      <c r="A36" s="177" t="s">
        <v>76</v>
      </c>
      <c r="B36" s="178"/>
      <c r="C36" s="105">
        <f>C37+C41+C47</f>
        <v>2654.45</v>
      </c>
      <c r="D36" s="105">
        <f t="shared" si="1"/>
        <v>3345.55</v>
      </c>
      <c r="E36" s="105">
        <f t="shared" si="2"/>
        <v>126.03552525005182</v>
      </c>
      <c r="F36" s="106">
        <f>F37+F41+F47</f>
        <v>6000</v>
      </c>
    </row>
    <row r="37" spans="1:6" s="8" customFormat="1" ht="11.25" customHeight="1">
      <c r="A37" s="34">
        <v>31</v>
      </c>
      <c r="B37" s="35" t="s">
        <v>17</v>
      </c>
      <c r="C37" s="36">
        <f>C38+C40+C39</f>
        <v>265.45</v>
      </c>
      <c r="D37" s="36">
        <f t="shared" si="1"/>
        <v>899.55</v>
      </c>
      <c r="E37" s="36">
        <f t="shared" si="2"/>
        <v>338.87737803729516</v>
      </c>
      <c r="F37" s="36">
        <f>F38+F40+F39</f>
        <v>1165</v>
      </c>
    </row>
    <row r="38" spans="1:6" s="17" customFormat="1" ht="11.25" customHeight="1">
      <c r="A38" s="30">
        <v>311</v>
      </c>
      <c r="B38" s="31" t="s">
        <v>31</v>
      </c>
      <c r="C38" s="32">
        <v>225.63</v>
      </c>
      <c r="D38" s="32">
        <f t="shared" si="1"/>
        <v>774.37</v>
      </c>
      <c r="E38" s="32">
        <f t="shared" si="2"/>
        <v>343.20347471524178</v>
      </c>
      <c r="F38" s="33">
        <v>1000</v>
      </c>
    </row>
    <row r="39" spans="1:6" s="17" customFormat="1" ht="11.25" customHeight="1">
      <c r="A39" s="30">
        <v>312</v>
      </c>
      <c r="B39" s="31" t="s">
        <v>21</v>
      </c>
      <c r="C39" s="32"/>
      <c r="D39" s="32">
        <f t="shared" si="1"/>
        <v>0</v>
      </c>
      <c r="E39" s="32" t="str">
        <f t="shared" si="2"/>
        <v>-</v>
      </c>
      <c r="F39" s="33"/>
    </row>
    <row r="40" spans="1:6" s="17" customFormat="1" ht="11.25" customHeight="1">
      <c r="A40" s="30">
        <v>313</v>
      </c>
      <c r="B40" s="31" t="s">
        <v>42</v>
      </c>
      <c r="C40" s="32">
        <v>39.82</v>
      </c>
      <c r="D40" s="32">
        <f t="shared" si="1"/>
        <v>125.18</v>
      </c>
      <c r="E40" s="32">
        <f t="shared" si="2"/>
        <v>314.36464088397793</v>
      </c>
      <c r="F40" s="33">
        <v>165</v>
      </c>
    </row>
    <row r="41" spans="1:6" s="8" customFormat="1" ht="11.25" customHeight="1">
      <c r="A41" s="34">
        <v>32</v>
      </c>
      <c r="B41" s="35" t="s">
        <v>9</v>
      </c>
      <c r="C41" s="36">
        <f>SUM(C42:C46)</f>
        <v>929.06</v>
      </c>
      <c r="D41" s="36">
        <f t="shared" si="1"/>
        <v>1420.94</v>
      </c>
      <c r="E41" s="36">
        <f t="shared" si="2"/>
        <v>152.94383570490604</v>
      </c>
      <c r="F41" s="37">
        <f>SUM(F42:F46)</f>
        <v>2350</v>
      </c>
    </row>
    <row r="42" spans="1:6" s="8" customFormat="1" ht="11.25" customHeight="1">
      <c r="A42" s="30">
        <v>321</v>
      </c>
      <c r="B42" s="31" t="s">
        <v>10</v>
      </c>
      <c r="C42" s="32"/>
      <c r="D42" s="32">
        <f t="shared" si="1"/>
        <v>0</v>
      </c>
      <c r="E42" s="32" t="str">
        <f t="shared" si="2"/>
        <v>-</v>
      </c>
      <c r="F42" s="33"/>
    </row>
    <row r="43" spans="1:6" s="17" customFormat="1" ht="11.25" customHeight="1">
      <c r="A43" s="30">
        <v>322</v>
      </c>
      <c r="B43" s="31" t="s">
        <v>11</v>
      </c>
      <c r="C43" s="32">
        <v>132.72</v>
      </c>
      <c r="D43" s="32">
        <f t="shared" si="1"/>
        <v>17.28</v>
      </c>
      <c r="E43" s="32">
        <f t="shared" si="2"/>
        <v>13.01989150090416</v>
      </c>
      <c r="F43" s="33">
        <v>150</v>
      </c>
    </row>
    <row r="44" spans="1:6" s="19" customFormat="1" ht="11.25" customHeight="1">
      <c r="A44" s="30">
        <v>323</v>
      </c>
      <c r="B44" s="40" t="s">
        <v>12</v>
      </c>
      <c r="C44" s="32">
        <v>265.45</v>
      </c>
      <c r="D44" s="32">
        <f t="shared" si="1"/>
        <v>1934.55</v>
      </c>
      <c r="E44" s="32">
        <f t="shared" si="2"/>
        <v>728.78131474854024</v>
      </c>
      <c r="F44" s="33">
        <v>2200</v>
      </c>
    </row>
    <row r="45" spans="1:6" s="17" customFormat="1" ht="11.25" customHeight="1">
      <c r="A45" s="30">
        <v>324</v>
      </c>
      <c r="B45" s="41" t="s">
        <v>13</v>
      </c>
      <c r="C45" s="32"/>
      <c r="D45" s="32">
        <f t="shared" si="1"/>
        <v>0</v>
      </c>
      <c r="E45" s="32" t="str">
        <f t="shared" si="2"/>
        <v>-</v>
      </c>
      <c r="F45" s="33"/>
    </row>
    <row r="46" spans="1:6" s="19" customFormat="1" ht="11.25" customHeight="1">
      <c r="A46" s="30">
        <v>329</v>
      </c>
      <c r="B46" s="41" t="s">
        <v>14</v>
      </c>
      <c r="C46" s="32">
        <v>530.89</v>
      </c>
      <c r="D46" s="32">
        <f t="shared" si="1"/>
        <v>-530.89</v>
      </c>
      <c r="E46" s="32">
        <f t="shared" si="2"/>
        <v>-100</v>
      </c>
      <c r="F46" s="33"/>
    </row>
    <row r="47" spans="1:6" s="8" customFormat="1" ht="11.25" customHeight="1">
      <c r="A47" s="34">
        <v>42</v>
      </c>
      <c r="B47" s="35" t="s">
        <v>18</v>
      </c>
      <c r="C47" s="36">
        <f>SUM(C48:C49)</f>
        <v>1459.94</v>
      </c>
      <c r="D47" s="36">
        <f t="shared" si="1"/>
        <v>1025.06</v>
      </c>
      <c r="E47" s="36">
        <f t="shared" si="2"/>
        <v>70.212474485252812</v>
      </c>
      <c r="F47" s="37">
        <f>SUM(F48:F49)</f>
        <v>2485</v>
      </c>
    </row>
    <row r="48" spans="1:6" s="17" customFormat="1" ht="11.25" customHeight="1">
      <c r="A48" s="30">
        <v>422</v>
      </c>
      <c r="B48" s="31" t="s">
        <v>19</v>
      </c>
      <c r="C48" s="32">
        <v>929.05</v>
      </c>
      <c r="D48" s="32">
        <f t="shared" si="1"/>
        <v>955.95</v>
      </c>
      <c r="E48" s="32">
        <f t="shared" si="2"/>
        <v>102.89543081642537</v>
      </c>
      <c r="F48" s="33">
        <v>1885</v>
      </c>
    </row>
    <row r="49" spans="1:6" s="17" customFormat="1" ht="11.25" customHeight="1">
      <c r="A49" s="30">
        <v>424</v>
      </c>
      <c r="B49" s="31" t="s">
        <v>20</v>
      </c>
      <c r="C49" s="32">
        <v>530.89</v>
      </c>
      <c r="D49" s="32">
        <f t="shared" si="1"/>
        <v>69.110000000000014</v>
      </c>
      <c r="E49" s="32">
        <f t="shared" si="2"/>
        <v>13.017762625025902</v>
      </c>
      <c r="F49" s="33">
        <v>600</v>
      </c>
    </row>
    <row r="50" spans="1:6" s="51" customFormat="1" ht="15" customHeight="1">
      <c r="A50" s="177" t="s">
        <v>75</v>
      </c>
      <c r="B50" s="195"/>
      <c r="C50" s="105">
        <f>C53+C59+C51</f>
        <v>7963.37</v>
      </c>
      <c r="D50" s="105">
        <f t="shared" si="1"/>
        <v>-1359.6899999999996</v>
      </c>
      <c r="E50" s="105">
        <f t="shared" si="2"/>
        <v>-17.074303969299425</v>
      </c>
      <c r="F50" s="106">
        <f>F53+F59+F51</f>
        <v>6603.68</v>
      </c>
    </row>
    <row r="51" spans="1:6" s="51" customFormat="1" ht="11.25" customHeight="1">
      <c r="A51" s="34">
        <v>31</v>
      </c>
      <c r="B51" s="35" t="s">
        <v>17</v>
      </c>
      <c r="C51" s="36">
        <f>C52</f>
        <v>0</v>
      </c>
      <c r="D51" s="36">
        <f t="shared" si="1"/>
        <v>0</v>
      </c>
      <c r="E51" s="36" t="str">
        <f t="shared" si="2"/>
        <v>-</v>
      </c>
      <c r="F51" s="37">
        <f>F52</f>
        <v>0</v>
      </c>
    </row>
    <row r="52" spans="1:6" s="51" customFormat="1" ht="11.25" customHeight="1">
      <c r="A52" s="30">
        <v>312</v>
      </c>
      <c r="B52" s="31" t="s">
        <v>21</v>
      </c>
      <c r="C52" s="32"/>
      <c r="D52" s="32">
        <f t="shared" si="1"/>
        <v>0</v>
      </c>
      <c r="E52" s="32" t="str">
        <f t="shared" si="2"/>
        <v>-</v>
      </c>
      <c r="F52" s="33"/>
    </row>
    <row r="53" spans="1:6" s="8" customFormat="1" ht="11.25" customHeight="1">
      <c r="A53" s="34">
        <v>32</v>
      </c>
      <c r="B53" s="35" t="s">
        <v>9</v>
      </c>
      <c r="C53" s="36">
        <f>SUM(C54:C58)</f>
        <v>7963.37</v>
      </c>
      <c r="D53" s="36">
        <f t="shared" si="1"/>
        <v>-3584.6899999999996</v>
      </c>
      <c r="E53" s="36">
        <f t="shared" si="2"/>
        <v>-45.014736223483268</v>
      </c>
      <c r="F53" s="37">
        <f>SUM(F54:F58)</f>
        <v>4378.68</v>
      </c>
    </row>
    <row r="54" spans="1:6" s="17" customFormat="1" ht="11.25" customHeight="1">
      <c r="A54" s="30">
        <v>321</v>
      </c>
      <c r="B54" s="31" t="s">
        <v>10</v>
      </c>
      <c r="C54" s="32"/>
      <c r="D54" s="32">
        <f t="shared" si="1"/>
        <v>0</v>
      </c>
      <c r="E54" s="32" t="str">
        <f t="shared" si="2"/>
        <v>-</v>
      </c>
      <c r="F54" s="33"/>
    </row>
    <row r="55" spans="1:6" s="17" customFormat="1" ht="11.25" customHeight="1">
      <c r="A55" s="30">
        <v>322</v>
      </c>
      <c r="B55" s="31" t="s">
        <v>11</v>
      </c>
      <c r="C55" s="32">
        <v>7963.37</v>
      </c>
      <c r="D55" s="32">
        <f t="shared" si="1"/>
        <v>-3584.6899999999996</v>
      </c>
      <c r="E55" s="32">
        <f t="shared" si="2"/>
        <v>-45.014736223483268</v>
      </c>
      <c r="F55" s="33">
        <v>4378.68</v>
      </c>
    </row>
    <row r="56" spans="1:6" s="19" customFormat="1" ht="11.25" customHeight="1">
      <c r="A56" s="30">
        <v>323</v>
      </c>
      <c r="B56" s="40" t="s">
        <v>12</v>
      </c>
      <c r="C56" s="32"/>
      <c r="D56" s="32">
        <f t="shared" si="1"/>
        <v>0</v>
      </c>
      <c r="E56" s="32" t="str">
        <f t="shared" si="2"/>
        <v>-</v>
      </c>
      <c r="F56" s="33"/>
    </row>
    <row r="57" spans="1:6" s="20" customFormat="1" ht="11.25" customHeight="1">
      <c r="A57" s="30">
        <v>324</v>
      </c>
      <c r="B57" s="41" t="s">
        <v>13</v>
      </c>
      <c r="C57" s="32"/>
      <c r="D57" s="32">
        <f t="shared" si="1"/>
        <v>0</v>
      </c>
      <c r="E57" s="32" t="str">
        <f t="shared" si="2"/>
        <v>-</v>
      </c>
      <c r="F57" s="33"/>
    </row>
    <row r="58" spans="1:6" s="19" customFormat="1" ht="11.25" customHeight="1">
      <c r="A58" s="30">
        <v>329</v>
      </c>
      <c r="B58" s="41" t="s">
        <v>14</v>
      </c>
      <c r="C58" s="32"/>
      <c r="D58" s="32">
        <f t="shared" si="1"/>
        <v>0</v>
      </c>
      <c r="E58" s="32" t="str">
        <f t="shared" si="2"/>
        <v>-</v>
      </c>
      <c r="F58" s="33"/>
    </row>
    <row r="59" spans="1:6" s="8" customFormat="1" ht="11.25" customHeight="1">
      <c r="A59" s="34">
        <v>42</v>
      </c>
      <c r="B59" s="35" t="s">
        <v>18</v>
      </c>
      <c r="C59" s="36">
        <f>SUM(C60:C61)</f>
        <v>0</v>
      </c>
      <c r="D59" s="36">
        <f t="shared" si="1"/>
        <v>2225</v>
      </c>
      <c r="E59" s="36" t="str">
        <f t="shared" si="2"/>
        <v>-</v>
      </c>
      <c r="F59" s="37">
        <f>SUM(F60:F61)</f>
        <v>2225</v>
      </c>
    </row>
    <row r="60" spans="1:6" s="17" customFormat="1" ht="11.25" customHeight="1">
      <c r="A60" s="30">
        <v>422</v>
      </c>
      <c r="B60" s="31" t="s">
        <v>19</v>
      </c>
      <c r="C60" s="32"/>
      <c r="D60" s="32">
        <f t="shared" si="1"/>
        <v>2225</v>
      </c>
      <c r="E60" s="32" t="str">
        <f t="shared" si="2"/>
        <v>-</v>
      </c>
      <c r="F60" s="33">
        <v>2225</v>
      </c>
    </row>
    <row r="61" spans="1:6" s="17" customFormat="1" ht="11.25" customHeight="1">
      <c r="A61" s="30">
        <v>424</v>
      </c>
      <c r="B61" s="31" t="s">
        <v>20</v>
      </c>
      <c r="C61" s="32"/>
      <c r="D61" s="32">
        <f t="shared" si="1"/>
        <v>0</v>
      </c>
      <c r="E61" s="32" t="str">
        <f t="shared" si="2"/>
        <v>-</v>
      </c>
      <c r="F61" s="33"/>
    </row>
    <row r="62" spans="1:6" s="48" customFormat="1" ht="15" customHeight="1">
      <c r="A62" s="177" t="s">
        <v>69</v>
      </c>
      <c r="B62" s="178"/>
      <c r="C62" s="105">
        <f>C63+C67+C73+C77+C79+C75</f>
        <v>30300.61</v>
      </c>
      <c r="D62" s="105">
        <f t="shared" si="1"/>
        <v>3153.6800000000003</v>
      </c>
      <c r="E62" s="105">
        <f t="shared" si="2"/>
        <v>10.407975284986012</v>
      </c>
      <c r="F62" s="105">
        <f>F63+F67+F73+F77+F79+F75</f>
        <v>33454.29</v>
      </c>
    </row>
    <row r="63" spans="1:6" s="8" customFormat="1" ht="11.25" customHeight="1">
      <c r="A63" s="34">
        <v>31</v>
      </c>
      <c r="B63" s="35" t="s">
        <v>17</v>
      </c>
      <c r="C63" s="36">
        <f>C66+C64+C65</f>
        <v>172.54</v>
      </c>
      <c r="D63" s="36">
        <f t="shared" si="1"/>
        <v>171.48</v>
      </c>
      <c r="E63" s="36">
        <f t="shared" si="2"/>
        <v>99.385649704416366</v>
      </c>
      <c r="F63" s="36">
        <f>F66+F64+F65</f>
        <v>344.02</v>
      </c>
    </row>
    <row r="64" spans="1:6" s="8" customFormat="1" ht="11.25" customHeight="1">
      <c r="A64" s="30">
        <v>311</v>
      </c>
      <c r="B64" s="31" t="s">
        <v>31</v>
      </c>
      <c r="C64" s="32"/>
      <c r="D64" s="32">
        <f t="shared" si="1"/>
        <v>0</v>
      </c>
      <c r="E64" s="32" t="str">
        <f t="shared" si="2"/>
        <v>-</v>
      </c>
      <c r="F64" s="33"/>
    </row>
    <row r="65" spans="1:6" s="8" customFormat="1" ht="11.25" customHeight="1">
      <c r="A65" s="30">
        <v>312</v>
      </c>
      <c r="B65" s="31" t="s">
        <v>21</v>
      </c>
      <c r="C65" s="32">
        <v>172.54</v>
      </c>
      <c r="D65" s="32">
        <f t="shared" si="1"/>
        <v>171.48</v>
      </c>
      <c r="E65" s="32">
        <f t="shared" si="2"/>
        <v>99.385649704416366</v>
      </c>
      <c r="F65" s="33">
        <v>344.02</v>
      </c>
    </row>
    <row r="66" spans="1:6" s="17" customFormat="1" ht="11.25" customHeight="1">
      <c r="A66" s="30">
        <v>313</v>
      </c>
      <c r="B66" s="31" t="s">
        <v>42</v>
      </c>
      <c r="C66" s="32"/>
      <c r="D66" s="32">
        <f t="shared" si="1"/>
        <v>0</v>
      </c>
      <c r="E66" s="32" t="str">
        <f t="shared" si="2"/>
        <v>-</v>
      </c>
      <c r="F66" s="33"/>
    </row>
    <row r="67" spans="1:6" s="8" customFormat="1" ht="11.25" customHeight="1">
      <c r="A67" s="34">
        <v>32</v>
      </c>
      <c r="B67" s="35" t="s">
        <v>9</v>
      </c>
      <c r="C67" s="36">
        <f>SUM(C68:C72)</f>
        <v>132.72</v>
      </c>
      <c r="D67" s="36">
        <f t="shared" si="1"/>
        <v>0</v>
      </c>
      <c r="E67" s="36">
        <f t="shared" si="2"/>
        <v>0</v>
      </c>
      <c r="F67" s="37">
        <f>SUM(F68:F72)</f>
        <v>132.72</v>
      </c>
    </row>
    <row r="68" spans="1:6" s="17" customFormat="1" ht="11.25" customHeight="1">
      <c r="A68" s="30">
        <v>321</v>
      </c>
      <c r="B68" s="31" t="s">
        <v>10</v>
      </c>
      <c r="C68" s="32">
        <v>132.72</v>
      </c>
      <c r="D68" s="32">
        <f t="shared" si="1"/>
        <v>0</v>
      </c>
      <c r="E68" s="32">
        <f t="shared" si="2"/>
        <v>0</v>
      </c>
      <c r="F68" s="33">
        <v>132.72</v>
      </c>
    </row>
    <row r="69" spans="1:6" s="17" customFormat="1" ht="11.25" customHeight="1">
      <c r="A69" s="30">
        <v>322</v>
      </c>
      <c r="B69" s="31" t="s">
        <v>11</v>
      </c>
      <c r="C69" s="32"/>
      <c r="D69" s="32">
        <f t="shared" si="1"/>
        <v>0</v>
      </c>
      <c r="E69" s="32" t="str">
        <f t="shared" si="2"/>
        <v>-</v>
      </c>
      <c r="F69" s="33"/>
    </row>
    <row r="70" spans="1:6" s="19" customFormat="1" ht="11.25" customHeight="1">
      <c r="A70" s="30">
        <v>323</v>
      </c>
      <c r="B70" s="40" t="s">
        <v>12</v>
      </c>
      <c r="C70" s="32"/>
      <c r="D70" s="32">
        <f t="shared" si="1"/>
        <v>0</v>
      </c>
      <c r="E70" s="32" t="str">
        <f t="shared" si="2"/>
        <v>-</v>
      </c>
      <c r="F70" s="33"/>
    </row>
    <row r="71" spans="1:6" s="20" customFormat="1" ht="11.25" customHeight="1">
      <c r="A71" s="30">
        <v>324</v>
      </c>
      <c r="B71" s="41" t="s">
        <v>13</v>
      </c>
      <c r="C71" s="32"/>
      <c r="D71" s="32">
        <f t="shared" si="1"/>
        <v>0</v>
      </c>
      <c r="E71" s="32" t="str">
        <f t="shared" si="2"/>
        <v>-</v>
      </c>
      <c r="F71" s="33"/>
    </row>
    <row r="72" spans="1:6" s="19" customFormat="1" ht="11.25" customHeight="1">
      <c r="A72" s="30">
        <v>329</v>
      </c>
      <c r="B72" s="41" t="s">
        <v>14</v>
      </c>
      <c r="C72" s="32"/>
      <c r="D72" s="32">
        <f t="shared" si="1"/>
        <v>0</v>
      </c>
      <c r="E72" s="32" t="str">
        <f t="shared" si="2"/>
        <v>-</v>
      </c>
      <c r="F72" s="33"/>
    </row>
    <row r="73" spans="1:6" s="44" customFormat="1" ht="11.25" customHeight="1">
      <c r="A73" s="34">
        <v>34</v>
      </c>
      <c r="B73" s="35" t="s">
        <v>15</v>
      </c>
      <c r="C73" s="36">
        <f>C74</f>
        <v>0</v>
      </c>
      <c r="D73" s="36">
        <f t="shared" si="1"/>
        <v>0</v>
      </c>
      <c r="E73" s="36" t="str">
        <f t="shared" si="2"/>
        <v>-</v>
      </c>
      <c r="F73" s="37">
        <f>F74</f>
        <v>0</v>
      </c>
    </row>
    <row r="74" spans="1:6" s="19" customFormat="1" ht="11.25" customHeight="1">
      <c r="A74" s="30">
        <v>343</v>
      </c>
      <c r="B74" s="31" t="s">
        <v>16</v>
      </c>
      <c r="C74" s="32"/>
      <c r="D74" s="32">
        <f t="shared" ref="D74:D104" si="4">F74-C74</f>
        <v>0</v>
      </c>
      <c r="E74" s="32" t="str">
        <f t="shared" ref="E74:E104" si="5">IF(C74=0,"-",D74/C74*100)</f>
        <v>-</v>
      </c>
      <c r="F74" s="33"/>
    </row>
    <row r="75" spans="1:6" s="19" customFormat="1" ht="11.25" customHeight="1">
      <c r="A75" s="34">
        <v>37</v>
      </c>
      <c r="B75" s="35" t="s">
        <v>64</v>
      </c>
      <c r="C75" s="36">
        <f>C76</f>
        <v>26544.560000000001</v>
      </c>
      <c r="D75" s="36">
        <f t="shared" si="4"/>
        <v>2455.4399999999987</v>
      </c>
      <c r="E75" s="36">
        <f t="shared" si="5"/>
        <v>9.2502569264662835</v>
      </c>
      <c r="F75" s="37">
        <f>F76</f>
        <v>29000</v>
      </c>
    </row>
    <row r="76" spans="1:6" s="19" customFormat="1" ht="11.25" customHeight="1">
      <c r="A76" s="30">
        <v>372</v>
      </c>
      <c r="B76" s="31" t="s">
        <v>65</v>
      </c>
      <c r="C76" s="32">
        <v>26544.560000000001</v>
      </c>
      <c r="D76" s="32">
        <f t="shared" si="4"/>
        <v>2455.4399999999987</v>
      </c>
      <c r="E76" s="32">
        <f t="shared" si="5"/>
        <v>9.2502569264662835</v>
      </c>
      <c r="F76" s="33">
        <v>29000</v>
      </c>
    </row>
    <row r="77" spans="1:6" s="19" customFormat="1" ht="11.25" customHeight="1">
      <c r="A77" s="34">
        <v>38</v>
      </c>
      <c r="B77" s="35" t="s">
        <v>89</v>
      </c>
      <c r="C77" s="36">
        <f>C78</f>
        <v>0</v>
      </c>
      <c r="D77" s="36">
        <f t="shared" ref="D77:D78" si="6">F77-C77</f>
        <v>526.76</v>
      </c>
      <c r="E77" s="36" t="str">
        <f t="shared" ref="E77:E78" si="7">IF(C77=0,"-",D77/C77*100)</f>
        <v>-</v>
      </c>
      <c r="F77" s="37">
        <f>F78</f>
        <v>526.76</v>
      </c>
    </row>
    <row r="78" spans="1:6" s="19" customFormat="1" ht="11.25" customHeight="1">
      <c r="A78" s="30">
        <v>381</v>
      </c>
      <c r="B78" s="31" t="s">
        <v>90</v>
      </c>
      <c r="C78" s="32"/>
      <c r="D78" s="32">
        <f t="shared" si="6"/>
        <v>526.76</v>
      </c>
      <c r="E78" s="32" t="str">
        <f t="shared" si="7"/>
        <v>-</v>
      </c>
      <c r="F78" s="33">
        <v>526.76</v>
      </c>
    </row>
    <row r="79" spans="1:6" s="44" customFormat="1" ht="11.25" customHeight="1">
      <c r="A79" s="34">
        <v>42</v>
      </c>
      <c r="B79" s="35" t="s">
        <v>18</v>
      </c>
      <c r="C79" s="36">
        <f>SUM(C80:C81)</f>
        <v>3450.79</v>
      </c>
      <c r="D79" s="36">
        <f t="shared" si="4"/>
        <v>0</v>
      </c>
      <c r="E79" s="36">
        <f t="shared" si="5"/>
        <v>0</v>
      </c>
      <c r="F79" s="37">
        <f>SUM(F80:F81)</f>
        <v>3450.79</v>
      </c>
    </row>
    <row r="80" spans="1:6" s="19" customFormat="1" ht="11.25" customHeight="1">
      <c r="A80" s="30">
        <v>422</v>
      </c>
      <c r="B80" s="31" t="s">
        <v>19</v>
      </c>
      <c r="C80" s="32"/>
      <c r="D80" s="32">
        <f t="shared" si="4"/>
        <v>0</v>
      </c>
      <c r="E80" s="32" t="str">
        <f t="shared" si="5"/>
        <v>-</v>
      </c>
      <c r="F80" s="33"/>
    </row>
    <row r="81" spans="1:9" s="19" customFormat="1" ht="11.25" customHeight="1">
      <c r="A81" s="30">
        <v>424</v>
      </c>
      <c r="B81" s="31" t="s">
        <v>20</v>
      </c>
      <c r="C81" s="32">
        <v>3450.79</v>
      </c>
      <c r="D81" s="32">
        <f t="shared" si="4"/>
        <v>0</v>
      </c>
      <c r="E81" s="32">
        <f t="shared" si="5"/>
        <v>0</v>
      </c>
      <c r="F81" s="33">
        <v>3450.79</v>
      </c>
    </row>
    <row r="82" spans="1:9" s="48" customFormat="1" ht="15" customHeight="1">
      <c r="A82" s="177" t="s">
        <v>73</v>
      </c>
      <c r="B82" s="178"/>
      <c r="C82" s="105">
        <f>C83+C89</f>
        <v>1128.1500000000001</v>
      </c>
      <c r="D82" s="105">
        <f t="shared" si="4"/>
        <v>802.84999999999991</v>
      </c>
      <c r="E82" s="105">
        <f t="shared" si="5"/>
        <v>71.165181935026354</v>
      </c>
      <c r="F82" s="106">
        <f>F83+F89</f>
        <v>1931</v>
      </c>
    </row>
    <row r="83" spans="1:9" s="8" customFormat="1" ht="11.25" customHeight="1">
      <c r="A83" s="34">
        <v>32</v>
      </c>
      <c r="B83" s="35" t="s">
        <v>9</v>
      </c>
      <c r="C83" s="36">
        <f>SUM(C84:C88)</f>
        <v>729.98</v>
      </c>
      <c r="D83" s="36">
        <f t="shared" si="4"/>
        <v>439.87999999999988</v>
      </c>
      <c r="E83" s="36">
        <f t="shared" si="5"/>
        <v>60.259185183155687</v>
      </c>
      <c r="F83" s="37">
        <f>SUM(F84:F88)</f>
        <v>1169.8599999999999</v>
      </c>
    </row>
    <row r="84" spans="1:9" s="17" customFormat="1" ht="11.25" customHeight="1">
      <c r="A84" s="30">
        <v>321</v>
      </c>
      <c r="B84" s="31" t="s">
        <v>10</v>
      </c>
      <c r="C84" s="32">
        <v>464.53</v>
      </c>
      <c r="D84" s="32">
        <f t="shared" si="4"/>
        <v>-411.45</v>
      </c>
      <c r="E84" s="32">
        <f t="shared" si="5"/>
        <v>-88.573396766624342</v>
      </c>
      <c r="F84" s="33">
        <v>53.08</v>
      </c>
    </row>
    <row r="85" spans="1:9" s="17" customFormat="1" ht="11.25" customHeight="1">
      <c r="A85" s="30">
        <v>322</v>
      </c>
      <c r="B85" s="31" t="s">
        <v>11</v>
      </c>
      <c r="C85" s="32">
        <v>265.45</v>
      </c>
      <c r="D85" s="32">
        <f t="shared" si="4"/>
        <v>851.32999999999993</v>
      </c>
      <c r="E85" s="32">
        <f t="shared" si="5"/>
        <v>320.71199849312484</v>
      </c>
      <c r="F85" s="33">
        <v>1116.78</v>
      </c>
    </row>
    <row r="86" spans="1:9" s="17" customFormat="1" ht="11.25" customHeight="1">
      <c r="A86" s="30">
        <v>323</v>
      </c>
      <c r="B86" s="40" t="s">
        <v>12</v>
      </c>
      <c r="C86" s="32"/>
      <c r="D86" s="32">
        <f t="shared" si="4"/>
        <v>0</v>
      </c>
      <c r="E86" s="32" t="str">
        <f t="shared" si="5"/>
        <v>-</v>
      </c>
      <c r="F86" s="33"/>
    </row>
    <row r="87" spans="1:9" s="17" customFormat="1" ht="11.25" customHeight="1">
      <c r="A87" s="30">
        <v>324</v>
      </c>
      <c r="B87" s="41" t="s">
        <v>13</v>
      </c>
      <c r="C87" s="32"/>
      <c r="D87" s="32">
        <f t="shared" si="4"/>
        <v>0</v>
      </c>
      <c r="E87" s="32" t="str">
        <f t="shared" si="5"/>
        <v>-</v>
      </c>
      <c r="F87" s="33"/>
    </row>
    <row r="88" spans="1:9" s="17" customFormat="1" ht="11.25" customHeight="1">
      <c r="A88" s="30">
        <v>329</v>
      </c>
      <c r="B88" s="41" t="s">
        <v>14</v>
      </c>
      <c r="C88" s="32"/>
      <c r="D88" s="32">
        <f t="shared" si="4"/>
        <v>0</v>
      </c>
      <c r="E88" s="32" t="str">
        <f t="shared" si="5"/>
        <v>-</v>
      </c>
      <c r="F88" s="33"/>
    </row>
    <row r="89" spans="1:9" s="17" customFormat="1" ht="11.25" customHeight="1">
      <c r="A89" s="34">
        <v>42</v>
      </c>
      <c r="B89" s="35" t="s">
        <v>18</v>
      </c>
      <c r="C89" s="36">
        <f>SUM(C90:C91)</f>
        <v>398.17</v>
      </c>
      <c r="D89" s="36">
        <f t="shared" si="4"/>
        <v>362.96999999999997</v>
      </c>
      <c r="E89" s="36">
        <f t="shared" si="5"/>
        <v>91.159554963960105</v>
      </c>
      <c r="F89" s="37">
        <f>SUM(F90:F91)</f>
        <v>761.14</v>
      </c>
    </row>
    <row r="90" spans="1:9" s="17" customFormat="1" ht="11.25" customHeight="1">
      <c r="A90" s="30">
        <v>422</v>
      </c>
      <c r="B90" s="31" t="s">
        <v>19</v>
      </c>
      <c r="C90" s="32">
        <v>398.17</v>
      </c>
      <c r="D90" s="32">
        <f t="shared" si="4"/>
        <v>163.07999999999998</v>
      </c>
      <c r="E90" s="32">
        <f t="shared" si="5"/>
        <v>40.957380013562037</v>
      </c>
      <c r="F90" s="33">
        <v>561.25</v>
      </c>
      <c r="I90" s="110"/>
    </row>
    <row r="91" spans="1:9" s="17" customFormat="1" ht="11.25" customHeight="1">
      <c r="A91" s="30">
        <v>424</v>
      </c>
      <c r="B91" s="31" t="s">
        <v>20</v>
      </c>
      <c r="C91" s="32"/>
      <c r="D91" s="32">
        <f t="shared" si="4"/>
        <v>199.89</v>
      </c>
      <c r="E91" s="32" t="str">
        <f t="shared" si="5"/>
        <v>-</v>
      </c>
      <c r="F91" s="33">
        <v>199.89</v>
      </c>
    </row>
    <row r="92" spans="1:9" s="48" customFormat="1" ht="15" customHeight="1">
      <c r="A92" s="177" t="s">
        <v>74</v>
      </c>
      <c r="B92" s="178"/>
      <c r="C92" s="105">
        <f>C95+C93</f>
        <v>0</v>
      </c>
      <c r="D92" s="105">
        <f t="shared" si="4"/>
        <v>0</v>
      </c>
      <c r="E92" s="105" t="str">
        <f t="shared" si="5"/>
        <v>-</v>
      </c>
      <c r="F92" s="106">
        <f>F95+F93</f>
        <v>0</v>
      </c>
    </row>
    <row r="93" spans="1:9" s="48" customFormat="1" ht="11.25" customHeight="1">
      <c r="A93" s="22">
        <v>32</v>
      </c>
      <c r="B93" s="100" t="s">
        <v>9</v>
      </c>
      <c r="C93" s="24">
        <f>C94</f>
        <v>0</v>
      </c>
      <c r="D93" s="24">
        <f t="shared" si="4"/>
        <v>0</v>
      </c>
      <c r="E93" s="24" t="str">
        <f t="shared" si="5"/>
        <v>-</v>
      </c>
      <c r="F93" s="25">
        <f>F94</f>
        <v>0</v>
      </c>
    </row>
    <row r="94" spans="1:9" s="17" customFormat="1" ht="11.25" customHeight="1">
      <c r="A94" s="30">
        <v>323</v>
      </c>
      <c r="B94" s="40" t="s">
        <v>12</v>
      </c>
      <c r="C94" s="32"/>
      <c r="D94" s="32">
        <f t="shared" si="4"/>
        <v>0</v>
      </c>
      <c r="E94" s="32" t="str">
        <f t="shared" si="5"/>
        <v>-</v>
      </c>
      <c r="F94" s="33"/>
    </row>
    <row r="95" spans="1:9" s="8" customFormat="1" ht="11.25" customHeight="1">
      <c r="A95" s="34">
        <v>42</v>
      </c>
      <c r="B95" s="35" t="s">
        <v>18</v>
      </c>
      <c r="C95" s="36">
        <f>C96</f>
        <v>0</v>
      </c>
      <c r="D95" s="36">
        <f t="shared" si="4"/>
        <v>0</v>
      </c>
      <c r="E95" s="36" t="str">
        <f t="shared" si="5"/>
        <v>-</v>
      </c>
      <c r="F95" s="37">
        <f>F96</f>
        <v>0</v>
      </c>
    </row>
    <row r="96" spans="1:9" s="17" customFormat="1" ht="11.25" customHeight="1">
      <c r="A96" s="30">
        <v>422</v>
      </c>
      <c r="B96" s="31" t="s">
        <v>19</v>
      </c>
      <c r="C96" s="32"/>
      <c r="D96" s="32">
        <f t="shared" si="4"/>
        <v>0</v>
      </c>
      <c r="E96" s="32" t="str">
        <f t="shared" si="5"/>
        <v>-</v>
      </c>
      <c r="F96" s="33"/>
    </row>
    <row r="97" spans="1:6" s="17" customFormat="1" ht="15" customHeight="1">
      <c r="A97" s="191" t="s">
        <v>68</v>
      </c>
      <c r="B97" s="192"/>
      <c r="C97" s="103">
        <f>SUM(C98,C105)</f>
        <v>12064.5</v>
      </c>
      <c r="D97" s="103">
        <f t="shared" si="4"/>
        <v>-3953.42</v>
      </c>
      <c r="E97" s="103">
        <f t="shared" si="5"/>
        <v>-32.769033113680635</v>
      </c>
      <c r="F97" s="104">
        <f>SUM(F98,F105)</f>
        <v>8111.08</v>
      </c>
    </row>
    <row r="98" spans="1:6" s="17" customFormat="1" ht="15" customHeight="1">
      <c r="A98" s="177" t="s">
        <v>77</v>
      </c>
      <c r="B98" s="178"/>
      <c r="C98" s="105">
        <f>C99+C103</f>
        <v>12064.5</v>
      </c>
      <c r="D98" s="105">
        <f t="shared" si="4"/>
        <v>-4316.66</v>
      </c>
      <c r="E98" s="105">
        <f t="shared" si="5"/>
        <v>-35.779849973061459</v>
      </c>
      <c r="F98" s="105">
        <f>F99+F103</f>
        <v>7747.84</v>
      </c>
    </row>
    <row r="99" spans="1:6" s="17" customFormat="1" ht="11.25" customHeight="1">
      <c r="A99" s="34">
        <v>31</v>
      </c>
      <c r="B99" s="35" t="s">
        <v>17</v>
      </c>
      <c r="C99" s="36">
        <f>C100+C102+C101</f>
        <v>10485.1</v>
      </c>
      <c r="D99" s="36">
        <f t="shared" si="4"/>
        <v>-3527.9400000000005</v>
      </c>
      <c r="E99" s="36">
        <f t="shared" si="5"/>
        <v>-33.647175515731853</v>
      </c>
      <c r="F99" s="36">
        <f>F100+F102+F101</f>
        <v>6957.16</v>
      </c>
    </row>
    <row r="100" spans="1:6" s="17" customFormat="1" ht="11.25" customHeight="1">
      <c r="A100" s="30">
        <v>311</v>
      </c>
      <c r="B100" s="31" t="s">
        <v>31</v>
      </c>
      <c r="C100" s="32">
        <v>8295.18</v>
      </c>
      <c r="D100" s="32">
        <f t="shared" si="4"/>
        <v>-2608.2200000000003</v>
      </c>
      <c r="E100" s="32">
        <f t="shared" si="5"/>
        <v>-31.442596785121001</v>
      </c>
      <c r="F100" s="33">
        <v>5686.96</v>
      </c>
    </row>
    <row r="101" spans="1:6" s="17" customFormat="1" ht="11.25" customHeight="1">
      <c r="A101" s="30">
        <v>312</v>
      </c>
      <c r="B101" s="31" t="s">
        <v>21</v>
      </c>
      <c r="C101" s="32">
        <v>796.33</v>
      </c>
      <c r="D101" s="32">
        <f t="shared" si="4"/>
        <v>-464.53000000000003</v>
      </c>
      <c r="E101" s="32">
        <f t="shared" si="5"/>
        <v>-58.333856567001121</v>
      </c>
      <c r="F101" s="33">
        <v>331.8</v>
      </c>
    </row>
    <row r="102" spans="1:6" s="17" customFormat="1" ht="11.25" customHeight="1">
      <c r="A102" s="30">
        <v>313</v>
      </c>
      <c r="B102" s="31" t="s">
        <v>42</v>
      </c>
      <c r="C102" s="32">
        <v>1393.59</v>
      </c>
      <c r="D102" s="32">
        <f t="shared" si="4"/>
        <v>-455.18999999999994</v>
      </c>
      <c r="E102" s="32">
        <f t="shared" si="5"/>
        <v>-32.663121865110973</v>
      </c>
      <c r="F102" s="33">
        <v>938.4</v>
      </c>
    </row>
    <row r="103" spans="1:6" ht="11.25" customHeight="1">
      <c r="A103" s="34">
        <v>32</v>
      </c>
      <c r="B103" s="35" t="s">
        <v>9</v>
      </c>
      <c r="C103" s="36">
        <f>SUM(C104)</f>
        <v>1579.4</v>
      </c>
      <c r="D103" s="36">
        <f t="shared" si="4"/>
        <v>-788.72000000000014</v>
      </c>
      <c r="E103" s="36">
        <f t="shared" si="5"/>
        <v>-49.937951120678747</v>
      </c>
      <c r="F103" s="37">
        <f>SUM(F104)</f>
        <v>790.68</v>
      </c>
    </row>
    <row r="104" spans="1:6" ht="11.25" customHeight="1">
      <c r="A104" s="30">
        <v>321</v>
      </c>
      <c r="B104" s="31" t="s">
        <v>10</v>
      </c>
      <c r="C104" s="32">
        <v>1579.4</v>
      </c>
      <c r="D104" s="32">
        <f t="shared" si="4"/>
        <v>-788.72000000000014</v>
      </c>
      <c r="E104" s="32">
        <f t="shared" si="5"/>
        <v>-49.937951120678747</v>
      </c>
      <c r="F104" s="33">
        <v>790.68</v>
      </c>
    </row>
    <row r="105" spans="1:6" ht="11.25" customHeight="1">
      <c r="A105" s="177" t="s">
        <v>91</v>
      </c>
      <c r="B105" s="178"/>
      <c r="C105" s="105">
        <f>C106</f>
        <v>0</v>
      </c>
      <c r="D105" s="105">
        <f t="shared" ref="D105:D112" si="8">F105-C105</f>
        <v>363.24</v>
      </c>
      <c r="E105" s="105" t="str">
        <f t="shared" ref="E105:E112" si="9">IF(C105=0,"-",D105/C105*100)</f>
        <v>-</v>
      </c>
      <c r="F105" s="105">
        <f>F106</f>
        <v>363.24</v>
      </c>
    </row>
    <row r="106" spans="1:6" ht="11.25" customHeight="1">
      <c r="A106" s="34">
        <v>31</v>
      </c>
      <c r="B106" s="35" t="s">
        <v>17</v>
      </c>
      <c r="C106" s="36">
        <f>C107+C108</f>
        <v>0</v>
      </c>
      <c r="D106" s="36">
        <f t="shared" si="8"/>
        <v>363.24</v>
      </c>
      <c r="E106" s="36" t="str">
        <f t="shared" si="9"/>
        <v>-</v>
      </c>
      <c r="F106" s="36">
        <f>F107+F108</f>
        <v>363.24</v>
      </c>
    </row>
    <row r="107" spans="1:6">
      <c r="A107" s="30">
        <v>311</v>
      </c>
      <c r="B107" s="31" t="s">
        <v>31</v>
      </c>
      <c r="C107" s="32"/>
      <c r="D107" s="32">
        <f t="shared" si="8"/>
        <v>311.81</v>
      </c>
      <c r="E107" s="32" t="str">
        <f t="shared" si="9"/>
        <v>-</v>
      </c>
      <c r="F107" s="33">
        <v>311.81</v>
      </c>
    </row>
    <row r="108" spans="1:6">
      <c r="A108" s="30">
        <v>313</v>
      </c>
      <c r="B108" s="31" t="s">
        <v>42</v>
      </c>
      <c r="C108" s="32"/>
      <c r="D108" s="32">
        <f t="shared" si="8"/>
        <v>51.43</v>
      </c>
      <c r="E108" s="32" t="str">
        <f t="shared" si="9"/>
        <v>-</v>
      </c>
      <c r="F108" s="33">
        <v>51.43</v>
      </c>
    </row>
    <row r="109" spans="1:6" ht="21.75" customHeight="1">
      <c r="A109" s="191" t="s">
        <v>92</v>
      </c>
      <c r="B109" s="192"/>
      <c r="C109" s="103">
        <f>SUM(C110)</f>
        <v>5839.8</v>
      </c>
      <c r="D109" s="103">
        <f t="shared" si="8"/>
        <v>-2750.8500000000004</v>
      </c>
      <c r="E109" s="103">
        <f t="shared" si="9"/>
        <v>-47.105209082502832</v>
      </c>
      <c r="F109" s="104">
        <f>SUM(F110)</f>
        <v>3088.95</v>
      </c>
    </row>
    <row r="110" spans="1:6">
      <c r="A110" s="177" t="s">
        <v>77</v>
      </c>
      <c r="B110" s="178"/>
      <c r="C110" s="105">
        <f>C111</f>
        <v>5839.8</v>
      </c>
      <c r="D110" s="105">
        <f t="shared" si="8"/>
        <v>-2750.8500000000004</v>
      </c>
      <c r="E110" s="105">
        <f t="shared" si="9"/>
        <v>-47.105209082502832</v>
      </c>
      <c r="F110" s="105">
        <f>F111</f>
        <v>3088.95</v>
      </c>
    </row>
    <row r="111" spans="1:6">
      <c r="A111" s="34">
        <v>32</v>
      </c>
      <c r="B111" s="35" t="s">
        <v>9</v>
      </c>
      <c r="C111" s="36">
        <f>C112</f>
        <v>5839.8</v>
      </c>
      <c r="D111" s="36">
        <f t="shared" si="8"/>
        <v>-2750.8500000000004</v>
      </c>
      <c r="E111" s="36">
        <f t="shared" si="9"/>
        <v>-47.105209082502832</v>
      </c>
      <c r="F111" s="36">
        <f>F112</f>
        <v>3088.95</v>
      </c>
    </row>
    <row r="112" spans="1:6">
      <c r="A112" s="30">
        <v>322</v>
      </c>
      <c r="B112" s="31" t="s">
        <v>11</v>
      </c>
      <c r="C112" s="32">
        <v>5839.8</v>
      </c>
      <c r="D112" s="32">
        <f t="shared" si="8"/>
        <v>-2750.8500000000004</v>
      </c>
      <c r="E112" s="32">
        <f t="shared" si="9"/>
        <v>-47.105209082502832</v>
      </c>
      <c r="F112" s="33">
        <v>3088.95</v>
      </c>
    </row>
    <row r="113" spans="1:6">
      <c r="A113" s="191" t="s">
        <v>93</v>
      </c>
      <c r="B113" s="192"/>
      <c r="C113" s="103">
        <f>SUM(C114)</f>
        <v>2654.46</v>
      </c>
      <c r="D113" s="103">
        <f t="shared" ref="D113:D128" si="10">F113-C113</f>
        <v>-1035.5</v>
      </c>
      <c r="E113" s="103">
        <f t="shared" ref="E113:E128" si="11">IF(C113=0,"-",D113/C113*100)</f>
        <v>-39.009817439328529</v>
      </c>
      <c r="F113" s="104">
        <f>SUM(F114)</f>
        <v>1618.96</v>
      </c>
    </row>
    <row r="114" spans="1:6">
      <c r="A114" s="177" t="s">
        <v>77</v>
      </c>
      <c r="B114" s="178"/>
      <c r="C114" s="105">
        <f>C115</f>
        <v>2654.46</v>
      </c>
      <c r="D114" s="105">
        <f t="shared" si="10"/>
        <v>-1035.5</v>
      </c>
      <c r="E114" s="105">
        <f t="shared" si="11"/>
        <v>-39.009817439328529</v>
      </c>
      <c r="F114" s="105">
        <f>F115</f>
        <v>1618.96</v>
      </c>
    </row>
    <row r="115" spans="1:6">
      <c r="A115" s="34">
        <v>32</v>
      </c>
      <c r="B115" s="35" t="s">
        <v>9</v>
      </c>
      <c r="C115" s="36">
        <f>C116</f>
        <v>2654.46</v>
      </c>
      <c r="D115" s="36">
        <f t="shared" si="10"/>
        <v>-1035.5</v>
      </c>
      <c r="E115" s="36">
        <f t="shared" si="11"/>
        <v>-39.009817439328529</v>
      </c>
      <c r="F115" s="36">
        <f>F116</f>
        <v>1618.96</v>
      </c>
    </row>
    <row r="116" spans="1:6">
      <c r="A116" s="30">
        <v>322</v>
      </c>
      <c r="B116" s="31" t="s">
        <v>11</v>
      </c>
      <c r="C116" s="32">
        <v>2654.46</v>
      </c>
      <c r="D116" s="32">
        <f t="shared" si="10"/>
        <v>-1035.5</v>
      </c>
      <c r="E116" s="32">
        <f t="shared" si="11"/>
        <v>-39.009817439328529</v>
      </c>
      <c r="F116" s="33">
        <v>1618.96</v>
      </c>
    </row>
    <row r="117" spans="1:6">
      <c r="A117" s="191" t="s">
        <v>94</v>
      </c>
      <c r="B117" s="192"/>
      <c r="C117" s="103">
        <f>SUM(C118,C125)</f>
        <v>0</v>
      </c>
      <c r="D117" s="103">
        <f t="shared" si="10"/>
        <v>2636.99</v>
      </c>
      <c r="E117" s="103" t="str">
        <f t="shared" si="11"/>
        <v>-</v>
      </c>
      <c r="F117" s="104">
        <f>SUM(F118,F125)</f>
        <v>2636.99</v>
      </c>
    </row>
    <row r="118" spans="1:6">
      <c r="A118" s="177" t="s">
        <v>77</v>
      </c>
      <c r="B118" s="178"/>
      <c r="C118" s="105">
        <f>C119+C123</f>
        <v>0</v>
      </c>
      <c r="D118" s="105">
        <f t="shared" si="10"/>
        <v>2636.99</v>
      </c>
      <c r="E118" s="105" t="str">
        <f t="shared" si="11"/>
        <v>-</v>
      </c>
      <c r="F118" s="105">
        <f>F119+F123</f>
        <v>2636.99</v>
      </c>
    </row>
    <row r="119" spans="1:6">
      <c r="A119" s="34">
        <v>31</v>
      </c>
      <c r="B119" s="35" t="s">
        <v>17</v>
      </c>
      <c r="C119" s="36">
        <f>C120+C122+C121</f>
        <v>0</v>
      </c>
      <c r="D119" s="36">
        <f t="shared" si="10"/>
        <v>2520.9899999999998</v>
      </c>
      <c r="E119" s="36" t="str">
        <f t="shared" si="11"/>
        <v>-</v>
      </c>
      <c r="F119" s="36">
        <f>F120+F122+F121</f>
        <v>2520.9899999999998</v>
      </c>
    </row>
    <row r="120" spans="1:6">
      <c r="A120" s="30">
        <v>311</v>
      </c>
      <c r="B120" s="31" t="s">
        <v>31</v>
      </c>
      <c r="C120" s="32"/>
      <c r="D120" s="32">
        <f t="shared" si="10"/>
        <v>1976.19</v>
      </c>
      <c r="E120" s="32" t="str">
        <f t="shared" si="11"/>
        <v>-</v>
      </c>
      <c r="F120" s="33">
        <v>1976.19</v>
      </c>
    </row>
    <row r="121" spans="1:6">
      <c r="A121" s="30">
        <v>312</v>
      </c>
      <c r="B121" s="31" t="s">
        <v>21</v>
      </c>
      <c r="C121" s="32"/>
      <c r="D121" s="32">
        <f t="shared" si="10"/>
        <v>218.2</v>
      </c>
      <c r="E121" s="32" t="str">
        <f t="shared" si="11"/>
        <v>-</v>
      </c>
      <c r="F121" s="33">
        <v>218.2</v>
      </c>
    </row>
    <row r="122" spans="1:6">
      <c r="A122" s="30">
        <v>313</v>
      </c>
      <c r="B122" s="31" t="s">
        <v>42</v>
      </c>
      <c r="C122" s="32"/>
      <c r="D122" s="32">
        <f t="shared" si="10"/>
        <v>326.60000000000002</v>
      </c>
      <c r="E122" s="32" t="str">
        <f t="shared" si="11"/>
        <v>-</v>
      </c>
      <c r="F122" s="33">
        <v>326.60000000000002</v>
      </c>
    </row>
    <row r="123" spans="1:6">
      <c r="A123" s="34">
        <v>32</v>
      </c>
      <c r="B123" s="35" t="s">
        <v>9</v>
      </c>
      <c r="C123" s="36">
        <f>SUM(C124)</f>
        <v>0</v>
      </c>
      <c r="D123" s="36">
        <f t="shared" si="10"/>
        <v>116</v>
      </c>
      <c r="E123" s="36" t="str">
        <f t="shared" si="11"/>
        <v>-</v>
      </c>
      <c r="F123" s="37">
        <f>SUM(F124)</f>
        <v>116</v>
      </c>
    </row>
    <row r="124" spans="1:6">
      <c r="A124" s="30">
        <v>321</v>
      </c>
      <c r="B124" s="31" t="s">
        <v>10</v>
      </c>
      <c r="C124" s="32"/>
      <c r="D124" s="32">
        <f t="shared" si="10"/>
        <v>116</v>
      </c>
      <c r="E124" s="32" t="str">
        <f t="shared" si="11"/>
        <v>-</v>
      </c>
      <c r="F124" s="33">
        <v>116</v>
      </c>
    </row>
    <row r="125" spans="1:6">
      <c r="A125" s="177" t="s">
        <v>91</v>
      </c>
      <c r="B125" s="178"/>
      <c r="C125" s="105">
        <f>C126</f>
        <v>0</v>
      </c>
      <c r="D125" s="105">
        <f t="shared" si="10"/>
        <v>0</v>
      </c>
      <c r="E125" s="105" t="str">
        <f t="shared" si="11"/>
        <v>-</v>
      </c>
      <c r="F125" s="105">
        <f>F126</f>
        <v>0</v>
      </c>
    </row>
    <row r="126" spans="1:6">
      <c r="A126" s="34">
        <v>31</v>
      </c>
      <c r="B126" s="35" t="s">
        <v>17</v>
      </c>
      <c r="C126" s="36">
        <f>C127+C128</f>
        <v>0</v>
      </c>
      <c r="D126" s="36">
        <f t="shared" si="10"/>
        <v>0</v>
      </c>
      <c r="E126" s="36" t="str">
        <f t="shared" si="11"/>
        <v>-</v>
      </c>
      <c r="F126" s="36">
        <f>F127+F128</f>
        <v>0</v>
      </c>
    </row>
    <row r="127" spans="1:6">
      <c r="A127" s="30">
        <v>311</v>
      </c>
      <c r="B127" s="31" t="s">
        <v>31</v>
      </c>
      <c r="C127" s="32"/>
      <c r="D127" s="32">
        <f t="shared" si="10"/>
        <v>0</v>
      </c>
      <c r="E127" s="32" t="str">
        <f t="shared" si="11"/>
        <v>-</v>
      </c>
      <c r="F127" s="33"/>
    </row>
    <row r="128" spans="1:6">
      <c r="A128" s="30">
        <v>313</v>
      </c>
      <c r="B128" s="31" t="s">
        <v>42</v>
      </c>
      <c r="C128" s="32"/>
      <c r="D128" s="32">
        <f t="shared" si="10"/>
        <v>0</v>
      </c>
      <c r="E128" s="32" t="str">
        <f t="shared" si="11"/>
        <v>-</v>
      </c>
      <c r="F128" s="33"/>
    </row>
    <row r="129" spans="1:6">
      <c r="A129" s="191" t="s">
        <v>95</v>
      </c>
      <c r="B129" s="192"/>
      <c r="C129" s="103">
        <f>SUM(C130)</f>
        <v>159.27000000000001</v>
      </c>
      <c r="D129" s="103">
        <f t="shared" ref="D129:D132" si="12">F129-C129</f>
        <v>0</v>
      </c>
      <c r="E129" s="103">
        <f t="shared" ref="E129:E132" si="13">IF(C129=0,"-",D129/C129*100)</f>
        <v>0</v>
      </c>
      <c r="F129" s="104">
        <f>SUM(F130)</f>
        <v>159.27000000000001</v>
      </c>
    </row>
    <row r="130" spans="1:6">
      <c r="A130" s="177" t="s">
        <v>77</v>
      </c>
      <c r="B130" s="178"/>
      <c r="C130" s="105">
        <f>C131</f>
        <v>159.27000000000001</v>
      </c>
      <c r="D130" s="105">
        <f t="shared" si="12"/>
        <v>0</v>
      </c>
      <c r="E130" s="105">
        <f t="shared" si="13"/>
        <v>0</v>
      </c>
      <c r="F130" s="105">
        <f>F131</f>
        <v>159.27000000000001</v>
      </c>
    </row>
    <row r="131" spans="1:6">
      <c r="A131" s="34">
        <v>32</v>
      </c>
      <c r="B131" s="35" t="s">
        <v>9</v>
      </c>
      <c r="C131" s="36">
        <f>C132</f>
        <v>159.27000000000001</v>
      </c>
      <c r="D131" s="36">
        <f t="shared" si="12"/>
        <v>0</v>
      </c>
      <c r="E131" s="36">
        <f t="shared" si="13"/>
        <v>0</v>
      </c>
      <c r="F131" s="36">
        <f>F132</f>
        <v>159.27000000000001</v>
      </c>
    </row>
    <row r="132" spans="1:6">
      <c r="A132" s="30">
        <v>322</v>
      </c>
      <c r="B132" s="31" t="s">
        <v>11</v>
      </c>
      <c r="C132" s="32">
        <v>159.27000000000001</v>
      </c>
      <c r="D132" s="32">
        <f t="shared" si="12"/>
        <v>0</v>
      </c>
      <c r="E132" s="32">
        <f t="shared" si="13"/>
        <v>0</v>
      </c>
      <c r="F132" s="33">
        <v>159.27000000000001</v>
      </c>
    </row>
    <row r="133" spans="1:6">
      <c r="A133" s="191" t="s">
        <v>96</v>
      </c>
      <c r="B133" s="192"/>
      <c r="C133" s="103">
        <f>SUM(C134)</f>
        <v>0</v>
      </c>
      <c r="D133" s="103">
        <f t="shared" ref="D133:D137" si="14">F133-C133</f>
        <v>38295</v>
      </c>
      <c r="E133" s="103" t="str">
        <f t="shared" ref="E133:E137" si="15">IF(C133=0,"-",D133/C133*100)</f>
        <v>-</v>
      </c>
      <c r="F133" s="104">
        <f>SUM(F134)</f>
        <v>38295</v>
      </c>
    </row>
    <row r="134" spans="1:6">
      <c r="A134" s="177" t="s">
        <v>77</v>
      </c>
      <c r="B134" s="178"/>
      <c r="C134" s="105">
        <f>C135</f>
        <v>0</v>
      </c>
      <c r="D134" s="105">
        <f t="shared" si="14"/>
        <v>38295</v>
      </c>
      <c r="E134" s="105" t="str">
        <f t="shared" si="15"/>
        <v>-</v>
      </c>
      <c r="F134" s="105">
        <f>F135</f>
        <v>38295</v>
      </c>
    </row>
    <row r="135" spans="1:6">
      <c r="A135" s="34">
        <v>32</v>
      </c>
      <c r="B135" s="35" t="s">
        <v>9</v>
      </c>
      <c r="C135" s="36">
        <f>C137+C136</f>
        <v>0</v>
      </c>
      <c r="D135" s="36">
        <f t="shared" si="14"/>
        <v>38295</v>
      </c>
      <c r="E135" s="36" t="str">
        <f t="shared" si="15"/>
        <v>-</v>
      </c>
      <c r="F135" s="36">
        <f>F137+F136</f>
        <v>38295</v>
      </c>
    </row>
    <row r="136" spans="1:6">
      <c r="A136" s="30">
        <v>321</v>
      </c>
      <c r="B136" s="31" t="s">
        <v>10</v>
      </c>
      <c r="C136" s="32"/>
      <c r="D136" s="32">
        <f t="shared" ref="D136" si="16">F136-C136</f>
        <v>1568</v>
      </c>
      <c r="E136" s="32" t="str">
        <f t="shared" ref="E136" si="17">IF(C136=0,"-",D136/C136*100)</f>
        <v>-</v>
      </c>
      <c r="F136" s="33">
        <v>1568</v>
      </c>
    </row>
    <row r="137" spans="1:6">
      <c r="A137" s="30">
        <v>322</v>
      </c>
      <c r="B137" s="31" t="s">
        <v>11</v>
      </c>
      <c r="C137" s="32"/>
      <c r="D137" s="32">
        <f t="shared" si="14"/>
        <v>36727</v>
      </c>
      <c r="E137" s="32" t="str">
        <f t="shared" si="15"/>
        <v>-</v>
      </c>
      <c r="F137" s="33">
        <v>36727</v>
      </c>
    </row>
    <row r="139" spans="1:6">
      <c r="E139" s="2" t="s">
        <v>125</v>
      </c>
    </row>
    <row r="140" spans="1:6">
      <c r="E140" s="2" t="s">
        <v>126</v>
      </c>
    </row>
  </sheetData>
  <mergeCells count="34">
    <mergeCell ref="A97:B97"/>
    <mergeCell ref="A98:B98"/>
    <mergeCell ref="A15:B15"/>
    <mergeCell ref="A4:F4"/>
    <mergeCell ref="A5:F5"/>
    <mergeCell ref="A7:A8"/>
    <mergeCell ref="B7:B8"/>
    <mergeCell ref="C7:C8"/>
    <mergeCell ref="D7:E7"/>
    <mergeCell ref="F7:F8"/>
    <mergeCell ref="A12:B12"/>
    <mergeCell ref="A13:B13"/>
    <mergeCell ref="A14:B14"/>
    <mergeCell ref="A10:B10"/>
    <mergeCell ref="A82:B82"/>
    <mergeCell ref="A92:B92"/>
    <mergeCell ref="A23:B23"/>
    <mergeCell ref="A24:B24"/>
    <mergeCell ref="A35:B35"/>
    <mergeCell ref="A36:B36"/>
    <mergeCell ref="A50:B50"/>
    <mergeCell ref="A62:B62"/>
    <mergeCell ref="A105:B105"/>
    <mergeCell ref="A109:B109"/>
    <mergeCell ref="A110:B110"/>
    <mergeCell ref="A113:B113"/>
    <mergeCell ref="A114:B114"/>
    <mergeCell ref="A133:B133"/>
    <mergeCell ref="A134:B134"/>
    <mergeCell ref="A117:B117"/>
    <mergeCell ref="A118:B118"/>
    <mergeCell ref="A125:B125"/>
    <mergeCell ref="A129:B129"/>
    <mergeCell ref="A130:B130"/>
  </mergeCells>
  <pageMargins left="0.39370078740157483" right="0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OPĆI DIO</vt:lpstr>
      <vt:lpstr>Račun prihoda i rashoda</vt:lpstr>
      <vt:lpstr>Rashodi prema funkcijskoj kl</vt:lpstr>
      <vt:lpstr>PRIHODI</vt:lpstr>
      <vt:lpstr>RASHODI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PODOBNIK d.o.o</dc:creator>
  <cp:lastModifiedBy>Tajnistvo</cp:lastModifiedBy>
  <cp:lastPrinted>2023-10-25T10:47:30Z</cp:lastPrinted>
  <dcterms:created xsi:type="dcterms:W3CDTF">2014-11-02T16:22:33Z</dcterms:created>
  <dcterms:modified xsi:type="dcterms:W3CDTF">2023-10-25T10:49:14Z</dcterms:modified>
</cp:coreProperties>
</file>